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240" activeTab="0"/>
  </bookViews>
  <sheets>
    <sheet name="Data Summary" sheetId="1" r:id="rId1"/>
    <sheet name="Konza Data" sheetId="2" r:id="rId2"/>
  </sheets>
  <externalReferences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bonniek</author>
  </authors>
  <commentList>
    <comment ref="D9" authorId="0">
      <text>
        <r>
          <rPr>
            <b/>
            <sz val="8"/>
            <rFont val="Tahoma"/>
            <family val="0"/>
          </rPr>
          <t>bonniek:</t>
        </r>
        <r>
          <rPr>
            <sz val="8"/>
            <rFont val="Tahoma"/>
            <family val="0"/>
          </rPr>
          <t xml:space="preserve">
Calculated from Mass Balance.</t>
        </r>
      </text>
    </comment>
    <comment ref="D11" authorId="0">
      <text>
        <r>
          <rPr>
            <b/>
            <sz val="8"/>
            <rFont val="Tahoma"/>
            <family val="0"/>
          </rPr>
          <t>bonniek:</t>
        </r>
        <r>
          <rPr>
            <sz val="8"/>
            <rFont val="Tahoma"/>
            <family val="0"/>
          </rPr>
          <t xml:space="preserve">
Calculated from Mass Balance.</t>
        </r>
      </text>
    </comment>
  </commentList>
</comments>
</file>

<file path=xl/sharedStrings.xml><?xml version="1.0" encoding="utf-8"?>
<sst xmlns="http://schemas.openxmlformats.org/spreadsheetml/2006/main" count="279" uniqueCount="133">
  <si>
    <t>Water</t>
  </si>
  <si>
    <t>Units</t>
  </si>
  <si>
    <t>Site</t>
  </si>
  <si>
    <t>Carbon</t>
  </si>
  <si>
    <t>Nitrogen</t>
  </si>
  <si>
    <t>Name</t>
  </si>
  <si>
    <t>Submodel</t>
  </si>
  <si>
    <t>Detritus (includes forest floor, standing dead and fallen logs)</t>
  </si>
  <si>
    <t>Precipitation</t>
  </si>
  <si>
    <t>Evapotranspiration</t>
  </si>
  <si>
    <t>Interception</t>
  </si>
  <si>
    <t>g C/m2</t>
  </si>
  <si>
    <t>g N/m2</t>
  </si>
  <si>
    <t>GPP, aboveground</t>
  </si>
  <si>
    <t>GPP, belowground</t>
  </si>
  <si>
    <t>NPP, aboveground</t>
  </si>
  <si>
    <t>NPP, belowground</t>
  </si>
  <si>
    <t>Ecosystem Fluxes</t>
  </si>
  <si>
    <t>Ecosystem Pools</t>
  </si>
  <si>
    <t>Autotrophic Respiration, aboveground</t>
  </si>
  <si>
    <t>Autotrophic Respiration, belowground</t>
  </si>
  <si>
    <t>Heterotropic Respiration, aboveground</t>
  </si>
  <si>
    <t>Heterotropic Respiration, belowground</t>
  </si>
  <si>
    <t>g C/m2/yr</t>
  </si>
  <si>
    <t>Litterfall</t>
  </si>
  <si>
    <t>Mortality, Fine root</t>
  </si>
  <si>
    <t>Mortality, Coarse root</t>
  </si>
  <si>
    <t>Mortality, stem and branch</t>
  </si>
  <si>
    <r>
      <t>mm H2O yr</t>
    </r>
    <r>
      <rPr>
        <vertAlign val="superscript"/>
        <sz val="10"/>
        <rFont val="Arial"/>
        <family val="2"/>
      </rPr>
      <t>-1</t>
    </r>
  </si>
  <si>
    <t>Throughfall</t>
  </si>
  <si>
    <t>Rooting zone to Groundwater</t>
  </si>
  <si>
    <t>g N/m2/yr</t>
  </si>
  <si>
    <t>Phosphorus</t>
  </si>
  <si>
    <t>P Input, dust</t>
  </si>
  <si>
    <t>g P/m2/yr</t>
  </si>
  <si>
    <t>P Export fine particles, weir</t>
  </si>
  <si>
    <t>Other</t>
  </si>
  <si>
    <t>Detritus</t>
  </si>
  <si>
    <t>g P/m2</t>
  </si>
  <si>
    <t>Total precip 1980-2003, from file mel initial drivers.xls</t>
  </si>
  <si>
    <t>Reference 1</t>
  </si>
  <si>
    <t>Reference 2</t>
  </si>
  <si>
    <t>Reference 3</t>
  </si>
  <si>
    <t>Value 1</t>
  </si>
  <si>
    <t>Value 2</t>
  </si>
  <si>
    <t>Value 3</t>
  </si>
  <si>
    <t>N Uptake</t>
  </si>
  <si>
    <t>Drainage to stream</t>
  </si>
  <si>
    <t>N Export fine particles, at weir</t>
  </si>
  <si>
    <t>P in precip</t>
  </si>
  <si>
    <t>P Uptake</t>
  </si>
  <si>
    <t>C:N</t>
  </si>
  <si>
    <t>Aboveground</t>
  </si>
  <si>
    <t>Belowground</t>
  </si>
  <si>
    <t>Mineral soil</t>
  </si>
  <si>
    <t>GPP, total</t>
  </si>
  <si>
    <t>NPP, total</t>
  </si>
  <si>
    <t>Ra, total</t>
  </si>
  <si>
    <t>Rh, total</t>
  </si>
  <si>
    <t>Value 4</t>
  </si>
  <si>
    <t>Reference 4</t>
  </si>
  <si>
    <t>Reference 5</t>
  </si>
  <si>
    <t>Value 5</t>
  </si>
  <si>
    <t>Soil P (0-100cm)</t>
  </si>
  <si>
    <t>Extractable NH4</t>
  </si>
  <si>
    <t>Extractable NO3</t>
  </si>
  <si>
    <t>Net N Mineralization</t>
  </si>
  <si>
    <t>Stream Discharge</t>
  </si>
  <si>
    <t>Preferred Value</t>
  </si>
  <si>
    <t>mm H2O yr-1</t>
  </si>
  <si>
    <t>Total Litter</t>
  </si>
  <si>
    <t>Total N in stream discharge</t>
  </si>
  <si>
    <t>Total P in stream discharge</t>
  </si>
  <si>
    <t>Total plant</t>
  </si>
  <si>
    <t>Doc in stream discharge</t>
  </si>
  <si>
    <t>Total Root Biomass</t>
  </si>
  <si>
    <t>Leaf Biomass</t>
  </si>
  <si>
    <t>Total Aboveground Biomass</t>
  </si>
  <si>
    <t>Fine Root Biomass</t>
  </si>
  <si>
    <t>Leaf</t>
  </si>
  <si>
    <t>Fine root</t>
  </si>
  <si>
    <t>Litter + Soil solution N</t>
  </si>
  <si>
    <t>Extractable P</t>
  </si>
  <si>
    <t>Litter + Soil Solution P</t>
  </si>
  <si>
    <t>Leaf area index</t>
  </si>
  <si>
    <t>Leaf area:weight ratio</t>
  </si>
  <si>
    <t>m2/g</t>
  </si>
  <si>
    <t>m2/m2</t>
  </si>
  <si>
    <t>Q10 aboveground biomass</t>
  </si>
  <si>
    <t>Q10 soil</t>
  </si>
  <si>
    <t>Soil Water storage capacity</t>
  </si>
  <si>
    <t>mm H2O</t>
  </si>
  <si>
    <t>Gross Mineralization</t>
  </si>
  <si>
    <t>Soil density</t>
  </si>
  <si>
    <t>g/m3</t>
  </si>
  <si>
    <t>Bob's file "Konza Peak AG Biomass 1984_1996.xls"</t>
  </si>
  <si>
    <t>Bob's file "gem_data5.xls", Upland prairie site</t>
  </si>
  <si>
    <t>Mass Balance</t>
  </si>
  <si>
    <t>=2*NPP</t>
  </si>
  <si>
    <t>N retranslocation</t>
  </si>
  <si>
    <t>Soil Carbon (0-15cm)</t>
  </si>
  <si>
    <t>Soil N (0-15cm)</t>
  </si>
  <si>
    <t>Extractable N</t>
  </si>
  <si>
    <t>Bob's file "gem_data5.xls", Upland prairie site, chose Oct value</t>
  </si>
  <si>
    <t>Steady state assumption</t>
  </si>
  <si>
    <t>http://www.epa.gov/castnet/sites/knz184.html</t>
  </si>
  <si>
    <t>N in precip (wet dep) (NH4+NO3)</t>
  </si>
  <si>
    <t>N input (dry dep) (NH4 + NO3)</t>
  </si>
  <si>
    <t>NH4 in precip (wet dep)</t>
  </si>
  <si>
    <t>NH4 input (dry dep)</t>
  </si>
  <si>
    <t>NO3 in precip (wet dep)</t>
  </si>
  <si>
    <t>NO3 input (dry dep)</t>
  </si>
  <si>
    <t>SITE_ID</t>
  </si>
  <si>
    <t>SITE_NAME</t>
  </si>
  <si>
    <t>STATE</t>
  </si>
  <si>
    <t>YEAR</t>
  </si>
  <si>
    <t>NO3_WET_N</t>
  </si>
  <si>
    <t>NH4_WET_N</t>
  </si>
  <si>
    <t>HNO3_DRY_N</t>
  </si>
  <si>
    <t>NO3_DRY_N</t>
  </si>
  <si>
    <t>NH4_DRY_N</t>
  </si>
  <si>
    <t>N_WET</t>
  </si>
  <si>
    <t>N_DRY</t>
  </si>
  <si>
    <t>N_TOTAL</t>
  </si>
  <si>
    <t>KNZ184</t>
  </si>
  <si>
    <t>Konza Prairie</t>
  </si>
  <si>
    <t>KS</t>
  </si>
  <si>
    <t>CASTNET Data</t>
  </si>
  <si>
    <t>downloaded using the "Castnet Query Wizard", http://cfpub.epa.gov/gdm/index.cfm?fuseaction=aciddeposition.wizard</t>
  </si>
  <si>
    <t>Average</t>
  </si>
  <si>
    <t>g/m2/yr</t>
  </si>
  <si>
    <t>All N values in kg N/ha/yr</t>
  </si>
  <si>
    <t>average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</si>
</sst>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.00"/>
    <numFmt numFmtId="167" formatCode="0.0000000000000E+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/>
    </xf>
    <xf numFmtId="0" fontId="1" fillId="2" borderId="0" xfId="0" applyFont="1" applyFill="1" applyAlignment="1">
      <alignment/>
    </xf>
    <xf numFmtId="1" fontId="0" fillId="2" borderId="0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3" borderId="0" xfId="0" applyFont="1" applyFill="1" applyAlignment="1">
      <alignment/>
    </xf>
    <xf numFmtId="1" fontId="0" fillId="3" borderId="0" xfId="0" applyNumberFormat="1" applyFill="1" applyBorder="1" applyAlignment="1">
      <alignment/>
    </xf>
    <xf numFmtId="0" fontId="0" fillId="3" borderId="0" xfId="0" applyFill="1" applyAlignment="1">
      <alignment/>
    </xf>
    <xf numFmtId="1" fontId="0" fillId="3" borderId="1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" fillId="4" borderId="0" xfId="0" applyFont="1" applyFill="1" applyAlignment="1">
      <alignment/>
    </xf>
    <xf numFmtId="2" fontId="0" fillId="4" borderId="0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0" xfId="0" applyNumberFormat="1" applyFill="1" applyBorder="1" applyAlignment="1">
      <alignment/>
    </xf>
    <xf numFmtId="0" fontId="0" fillId="4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NumberFormat="1" applyFill="1" applyBorder="1" applyAlignment="1">
      <alignment/>
    </xf>
    <xf numFmtId="0" fontId="1" fillId="3" borderId="0" xfId="0" applyFont="1" applyFill="1" applyBorder="1" applyAlignment="1">
      <alignment/>
    </xf>
    <xf numFmtId="3" fontId="0" fillId="3" borderId="0" xfId="0" applyNumberFormat="1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NumberFormat="1" applyFill="1" applyBorder="1" applyAlignment="1">
      <alignment/>
    </xf>
    <xf numFmtId="0" fontId="1" fillId="4" borderId="0" xfId="0" applyFont="1" applyFill="1" applyBorder="1" applyAlignment="1">
      <alignment/>
    </xf>
    <xf numFmtId="3" fontId="0" fillId="4" borderId="0" xfId="0" applyNumberFormat="1" applyFill="1" applyBorder="1" applyAlignment="1">
      <alignment/>
    </xf>
    <xf numFmtId="0" fontId="0" fillId="4" borderId="0" xfId="0" applyFill="1" applyBorder="1" applyAlignment="1">
      <alignment horizontal="left"/>
    </xf>
    <xf numFmtId="0" fontId="0" fillId="4" borderId="0" xfId="0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4" borderId="1" xfId="0" applyNumberFormat="1" applyFill="1" applyBorder="1" applyAlignment="1">
      <alignment/>
    </xf>
    <xf numFmtId="2" fontId="0" fillId="5" borderId="0" xfId="0" applyNumberFormat="1" applyFill="1" applyBorder="1" applyAlignment="1">
      <alignment/>
    </xf>
    <xf numFmtId="1" fontId="0" fillId="5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1" fontId="0" fillId="5" borderId="1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/>
    </xf>
    <xf numFmtId="0" fontId="0" fillId="5" borderId="0" xfId="0" applyNumberFormat="1" applyFill="1" applyBorder="1" applyAlignment="1">
      <alignment/>
    </xf>
    <xf numFmtId="0" fontId="5" fillId="5" borderId="0" xfId="0" applyFont="1" applyFill="1" applyBorder="1" applyAlignment="1">
      <alignment/>
    </xf>
    <xf numFmtId="0" fontId="0" fillId="5" borderId="1" xfId="0" applyNumberFormat="1" applyFill="1" applyBorder="1" applyAlignment="1">
      <alignment/>
    </xf>
    <xf numFmtId="0" fontId="0" fillId="5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3" fontId="0" fillId="5" borderId="0" xfId="0" applyNumberFormat="1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5" borderId="0" xfId="0" applyNumberFormat="1" applyFill="1" applyBorder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0" xfId="0" applyFill="1" applyAlignment="1">
      <alignment/>
    </xf>
    <xf numFmtId="3" fontId="0" fillId="6" borderId="0" xfId="0" applyNumberFormat="1" applyFill="1" applyBorder="1" applyAlignment="1">
      <alignment/>
    </xf>
    <xf numFmtId="0" fontId="0" fillId="6" borderId="0" xfId="0" applyFill="1" applyBorder="1" applyAlignment="1">
      <alignment horizontal="left"/>
    </xf>
    <xf numFmtId="0" fontId="0" fillId="6" borderId="0" xfId="0" applyNumberFormat="1" applyFill="1" applyBorder="1" applyAlignment="1">
      <alignment/>
    </xf>
    <xf numFmtId="2" fontId="0" fillId="6" borderId="0" xfId="0" applyNumberFormat="1" applyFill="1" applyBorder="1" applyAlignment="1">
      <alignment/>
    </xf>
    <xf numFmtId="1" fontId="0" fillId="6" borderId="0" xfId="0" applyNumberFormat="1" applyFill="1" applyBorder="1" applyAlignment="1">
      <alignment/>
    </xf>
    <xf numFmtId="1" fontId="0" fillId="6" borderId="1" xfId="0" applyNumberFormat="1" applyFill="1" applyBorder="1" applyAlignment="1">
      <alignment/>
    </xf>
    <xf numFmtId="0" fontId="0" fillId="6" borderId="0" xfId="0" applyNumberFormat="1" applyFill="1" applyBorder="1" applyAlignment="1">
      <alignment/>
    </xf>
    <xf numFmtId="0" fontId="5" fillId="6" borderId="0" xfId="0" applyFont="1" applyFill="1" applyBorder="1" applyAlignment="1">
      <alignment/>
    </xf>
    <xf numFmtId="0" fontId="0" fillId="6" borderId="1" xfId="0" applyNumberForma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6" borderId="2" xfId="0" applyFill="1" applyBorder="1" applyAlignment="1">
      <alignment/>
    </xf>
    <xf numFmtId="0" fontId="0" fillId="0" borderId="2" xfId="0" applyFill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165" fontId="0" fillId="0" borderId="0" xfId="0" applyNumberFormat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3" borderId="0" xfId="0" applyNumberFormat="1" applyFill="1" applyBorder="1" applyAlignment="1">
      <alignment/>
    </xf>
    <xf numFmtId="165" fontId="0" fillId="4" borderId="0" xfId="0" applyNumberFormat="1" applyFill="1" applyBorder="1" applyAlignment="1">
      <alignment/>
    </xf>
    <xf numFmtId="165" fontId="0" fillId="5" borderId="0" xfId="0" applyNumberFormat="1" applyFill="1" applyBorder="1" applyAlignment="1">
      <alignment/>
    </xf>
    <xf numFmtId="165" fontId="0" fillId="6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3" borderId="0" xfId="0" applyNumberFormat="1" applyFill="1" applyBorder="1" applyAlignment="1">
      <alignment/>
    </xf>
    <xf numFmtId="165" fontId="0" fillId="4" borderId="0" xfId="0" applyNumberFormat="1" applyFill="1" applyBorder="1" applyAlignment="1">
      <alignment/>
    </xf>
    <xf numFmtId="165" fontId="0" fillId="5" borderId="0" xfId="0" applyNumberFormat="1" applyFill="1" applyBorder="1" applyAlignment="1">
      <alignment/>
    </xf>
    <xf numFmtId="165" fontId="0" fillId="6" borderId="0" xfId="0" applyNumberFormat="1" applyFill="1" applyBorder="1" applyAlignment="1">
      <alignment/>
    </xf>
    <xf numFmtId="165" fontId="0" fillId="2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5" fontId="0" fillId="4" borderId="0" xfId="0" applyNumberFormat="1" applyFill="1" applyAlignment="1">
      <alignment/>
    </xf>
    <xf numFmtId="165" fontId="0" fillId="5" borderId="0" xfId="0" applyNumberFormat="1" applyFill="1" applyAlignment="1">
      <alignment/>
    </xf>
    <xf numFmtId="165" fontId="0" fillId="6" borderId="0" xfId="0" applyNumberFormat="1" applyFill="1" applyAlignment="1">
      <alignment/>
    </xf>
    <xf numFmtId="2" fontId="0" fillId="0" borderId="0" xfId="0" applyNumberFormat="1" applyBorder="1" applyAlignment="1">
      <alignment/>
    </xf>
    <xf numFmtId="2" fontId="0" fillId="2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1" xfId="0" applyNumberFormat="1" applyBorder="1" applyAlignment="1">
      <alignment/>
    </xf>
    <xf numFmtId="2" fontId="0" fillId="2" borderId="0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2" borderId="0" xfId="0" applyNumberFormat="1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164" fontId="0" fillId="5" borderId="0" xfId="0" applyNumberFormat="1" applyFont="1" applyFill="1" applyBorder="1" applyAlignment="1">
      <alignment/>
    </xf>
    <xf numFmtId="164" fontId="0" fillId="6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65" fontId="0" fillId="3" borderId="0" xfId="0" applyNumberFormat="1" applyFont="1" applyFill="1" applyBorder="1" applyAlignment="1">
      <alignment/>
    </xf>
    <xf numFmtId="165" fontId="0" fillId="4" borderId="0" xfId="0" applyNumberFormat="1" applyFont="1" applyFill="1" applyBorder="1" applyAlignment="1">
      <alignment/>
    </xf>
    <xf numFmtId="165" fontId="0" fillId="5" borderId="0" xfId="0" applyNumberFormat="1" applyFont="1" applyFill="1" applyBorder="1" applyAlignment="1">
      <alignment/>
    </xf>
    <xf numFmtId="165" fontId="0" fillId="6" borderId="0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2" fontId="0" fillId="2" borderId="2" xfId="0" applyNumberFormat="1" applyFill="1" applyBorder="1" applyAlignment="1">
      <alignment/>
    </xf>
    <xf numFmtId="0" fontId="0" fillId="2" borderId="0" xfId="0" applyFill="1" applyAlignment="1" quotePrefix="1">
      <alignment/>
    </xf>
    <xf numFmtId="2" fontId="0" fillId="3" borderId="0" xfId="0" applyNumberFormat="1" applyFont="1" applyFill="1" applyBorder="1" applyAlignment="1">
      <alignment/>
    </xf>
    <xf numFmtId="0" fontId="8" fillId="2" borderId="0" xfId="2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za%20Peak%20AG%20Biomass%201984_199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em_data5%20bk%20upda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data set"/>
      <sheetName val="Sorted data set"/>
      <sheetName val="NPP Summary"/>
    </sheetNames>
    <sheetDataSet>
      <sheetData sheetId="2">
        <row r="19">
          <cell r="H19">
            <v>0.8181692307692306</v>
          </cell>
        </row>
        <row r="68">
          <cell r="B68">
            <v>0.1968740082339333</v>
          </cell>
          <cell r="C68">
            <v>0.40181870575119993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pland Prairie"/>
      <sheetName val="Lowland Prairie"/>
      <sheetName val="80 yr-old Juniper"/>
    </sheetNames>
    <sheetDataSet>
      <sheetData sheetId="0">
        <row r="38">
          <cell r="C38">
            <v>131.56</v>
          </cell>
          <cell r="D38">
            <v>2.2126</v>
          </cell>
        </row>
        <row r="40">
          <cell r="C40">
            <v>25.080000000000002</v>
          </cell>
          <cell r="D40">
            <v>0.37449000000000005</v>
          </cell>
        </row>
        <row r="41">
          <cell r="C41">
            <v>116.16</v>
          </cell>
          <cell r="D41">
            <v>1.73448</v>
          </cell>
        </row>
        <row r="42">
          <cell r="C42">
            <v>286</v>
          </cell>
          <cell r="D42">
            <v>3.185</v>
          </cell>
        </row>
        <row r="60">
          <cell r="C60">
            <v>131.56</v>
          </cell>
          <cell r="D60">
            <v>2.2126</v>
          </cell>
        </row>
        <row r="62">
          <cell r="C62">
            <v>25.080000000000002</v>
          </cell>
          <cell r="D62">
            <v>0.37449000000000005</v>
          </cell>
        </row>
        <row r="63">
          <cell r="C63">
            <v>36.0096</v>
          </cell>
          <cell r="D63">
            <v>0.5376888000000001</v>
          </cell>
        </row>
        <row r="64">
          <cell r="C64">
            <v>154</v>
          </cell>
          <cell r="D64">
            <v>1.7149999999999999</v>
          </cell>
        </row>
        <row r="66">
          <cell r="D66">
            <v>2.39197942</v>
          </cell>
        </row>
        <row r="77">
          <cell r="C77">
            <v>677.78</v>
          </cell>
          <cell r="D77">
            <v>6.91156</v>
          </cell>
        </row>
        <row r="78">
          <cell r="C78">
            <v>5400</v>
          </cell>
          <cell r="D78">
            <v>440</v>
          </cell>
        </row>
        <row r="82">
          <cell r="B82">
            <v>1.2</v>
          </cell>
        </row>
        <row r="83">
          <cell r="C83">
            <v>2.44779938</v>
          </cell>
        </row>
        <row r="84">
          <cell r="B84">
            <v>2.39197942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castnet/sites/knz184.html" TargetMode="External" /><Relationship Id="rId2" Type="http://schemas.openxmlformats.org/officeDocument/2006/relationships/hyperlink" Target="http://www.epa.gov/castnet/sites/knz184.html" TargetMode="External" /><Relationship Id="rId3" Type="http://schemas.openxmlformats.org/officeDocument/2006/relationships/hyperlink" Target="http://www.epa.gov/castnet/sites/knz184.html" TargetMode="External" /><Relationship Id="rId4" Type="http://schemas.openxmlformats.org/officeDocument/2006/relationships/hyperlink" Target="http://www.epa.gov/castnet/sites/knz184.html" TargetMode="External" /><Relationship Id="rId5" Type="http://schemas.openxmlformats.org/officeDocument/2006/relationships/hyperlink" Target="http://www.epa.gov/castnet/sites/knz184.html" TargetMode="External" /><Relationship Id="rId6" Type="http://schemas.openxmlformats.org/officeDocument/2006/relationships/hyperlink" Target="http://www.epa.gov/castnet/sites/knz184.html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30.140625" style="0" customWidth="1"/>
    <col min="3" max="3" width="15.57421875" style="90" bestFit="1" customWidth="1"/>
    <col min="4" max="4" width="12.00390625" style="0" bestFit="1" customWidth="1"/>
    <col min="5" max="8" width="12.00390625" style="0" customWidth="1"/>
    <col min="9" max="9" width="13.00390625" style="0" customWidth="1"/>
    <col min="10" max="14" width="23.28125" style="0" customWidth="1"/>
    <col min="15" max="15" width="10.8515625" style="0" customWidth="1"/>
  </cols>
  <sheetData>
    <row r="1" ht="12.75">
      <c r="A1" s="4"/>
    </row>
    <row r="2" ht="12.75"/>
    <row r="3" ht="12.75">
      <c r="A3" s="4"/>
    </row>
    <row r="4" ht="12.75">
      <c r="A4" s="4"/>
    </row>
    <row r="5" ht="15" customHeight="1">
      <c r="A5" s="11" t="s">
        <v>17</v>
      </c>
    </row>
    <row r="6" spans="1:18" ht="12.75">
      <c r="A6" s="2" t="s">
        <v>6</v>
      </c>
      <c r="B6" s="2" t="s">
        <v>5</v>
      </c>
      <c r="C6" s="91" t="s">
        <v>68</v>
      </c>
      <c r="D6" s="18" t="s">
        <v>43</v>
      </c>
      <c r="E6" s="27" t="s">
        <v>44</v>
      </c>
      <c r="F6" s="37" t="s">
        <v>45</v>
      </c>
      <c r="G6" s="74" t="s">
        <v>59</v>
      </c>
      <c r="H6" s="75" t="s">
        <v>62</v>
      </c>
      <c r="I6" s="2" t="s">
        <v>1</v>
      </c>
      <c r="J6" s="18" t="s">
        <v>40</v>
      </c>
      <c r="K6" s="27" t="s">
        <v>41</v>
      </c>
      <c r="L6" s="37" t="s">
        <v>42</v>
      </c>
      <c r="M6" s="74" t="s">
        <v>60</v>
      </c>
      <c r="N6" s="75" t="s">
        <v>61</v>
      </c>
      <c r="O6" s="2" t="s">
        <v>2</v>
      </c>
      <c r="R6" s="2" t="s">
        <v>39</v>
      </c>
    </row>
    <row r="7" spans="1:21" ht="14.25">
      <c r="A7" t="s">
        <v>0</v>
      </c>
      <c r="B7" s="1" t="s">
        <v>8</v>
      </c>
      <c r="C7" s="92"/>
      <c r="D7" s="19">
        <f>'[1]NPP Summary'!$H$19*1000</f>
        <v>818.1692307692307</v>
      </c>
      <c r="E7" s="28"/>
      <c r="F7" s="38"/>
      <c r="G7" s="60"/>
      <c r="H7" s="84"/>
      <c r="I7" t="s">
        <v>28</v>
      </c>
      <c r="J7" s="23" t="s">
        <v>95</v>
      </c>
      <c r="K7" s="31"/>
      <c r="L7" s="40"/>
      <c r="M7" s="62"/>
      <c r="N7" s="76"/>
      <c r="O7" s="4"/>
      <c r="P7" s="5"/>
      <c r="Q7" s="5"/>
      <c r="R7" s="5"/>
      <c r="S7" s="5"/>
      <c r="T7" s="5"/>
      <c r="U7" s="5"/>
    </row>
    <row r="8" spans="1:21" ht="14.25">
      <c r="A8" s="133"/>
      <c r="B8" s="1" t="s">
        <v>10</v>
      </c>
      <c r="C8" s="92"/>
      <c r="D8" s="19">
        <f>'[1]NPP Summary'!$B$68*1000</f>
        <v>196.8740082339333</v>
      </c>
      <c r="E8" s="28"/>
      <c r="F8" s="39"/>
      <c r="G8" s="61"/>
      <c r="H8" s="85"/>
      <c r="I8" t="s">
        <v>28</v>
      </c>
      <c r="J8" s="23" t="s">
        <v>95</v>
      </c>
      <c r="K8" s="31"/>
      <c r="L8" s="40"/>
      <c r="M8" s="62"/>
      <c r="N8" s="76"/>
      <c r="O8" s="4"/>
      <c r="P8" s="12"/>
      <c r="Q8" s="4"/>
      <c r="R8" s="4"/>
      <c r="S8" s="4"/>
      <c r="T8" s="4"/>
      <c r="U8" s="5"/>
    </row>
    <row r="9" spans="2:21" ht="14.25">
      <c r="B9" s="1" t="s">
        <v>29</v>
      </c>
      <c r="C9" s="92"/>
      <c r="D9" s="19">
        <f>D7-D8</f>
        <v>621.2952225352974</v>
      </c>
      <c r="E9" s="28"/>
      <c r="F9" s="39"/>
      <c r="G9" s="61"/>
      <c r="H9" s="85"/>
      <c r="I9" t="s">
        <v>28</v>
      </c>
      <c r="J9" s="23" t="s">
        <v>97</v>
      </c>
      <c r="K9" s="31"/>
      <c r="L9" s="40"/>
      <c r="M9" s="62"/>
      <c r="N9" s="76"/>
      <c r="O9" s="4"/>
      <c r="P9" s="12"/>
      <c r="Q9" s="4"/>
      <c r="R9" s="4"/>
      <c r="S9" s="4"/>
      <c r="T9" s="4"/>
      <c r="U9" s="5"/>
    </row>
    <row r="10" spans="2:21" ht="14.25">
      <c r="B10" s="1" t="s">
        <v>9</v>
      </c>
      <c r="C10" s="92"/>
      <c r="D10" s="19">
        <f>'[1]NPP Summary'!$C$68*1000</f>
        <v>401.81870575119996</v>
      </c>
      <c r="E10" s="29"/>
      <c r="F10" s="40"/>
      <c r="G10" s="62"/>
      <c r="H10" s="76"/>
      <c r="I10" t="s">
        <v>28</v>
      </c>
      <c r="J10" s="23" t="s">
        <v>95</v>
      </c>
      <c r="K10" s="31"/>
      <c r="L10" s="40"/>
      <c r="M10" s="62"/>
      <c r="N10" s="76"/>
      <c r="O10" s="4"/>
      <c r="P10" s="4"/>
      <c r="Q10" s="4"/>
      <c r="R10" s="4"/>
      <c r="S10" s="4"/>
      <c r="T10" s="4"/>
      <c r="U10" s="5"/>
    </row>
    <row r="11" spans="2:21" ht="14.25">
      <c r="B11" s="1" t="s">
        <v>30</v>
      </c>
      <c r="C11" s="92"/>
      <c r="D11" s="19">
        <f>D9-D10</f>
        <v>219.47651678409744</v>
      </c>
      <c r="E11" s="28"/>
      <c r="F11" s="39"/>
      <c r="G11" s="61"/>
      <c r="H11" s="85"/>
      <c r="I11" t="s">
        <v>28</v>
      </c>
      <c r="J11" s="23" t="s">
        <v>97</v>
      </c>
      <c r="K11" s="31"/>
      <c r="L11" s="40"/>
      <c r="M11" s="62"/>
      <c r="N11" s="76"/>
      <c r="O11" s="4"/>
      <c r="P11" s="4"/>
      <c r="Q11" s="4"/>
      <c r="R11" s="4"/>
      <c r="S11" s="4"/>
      <c r="T11" s="4"/>
      <c r="U11" s="5"/>
    </row>
    <row r="12" spans="2:21" ht="12.75">
      <c r="B12" s="1" t="s">
        <v>47</v>
      </c>
      <c r="C12" s="92"/>
      <c r="D12" s="19"/>
      <c r="E12" s="28"/>
      <c r="F12" s="39"/>
      <c r="G12" s="61"/>
      <c r="H12" s="85"/>
      <c r="I12" t="s">
        <v>69</v>
      </c>
      <c r="J12" s="23"/>
      <c r="K12" s="31"/>
      <c r="L12" s="40"/>
      <c r="M12" s="62"/>
      <c r="N12" s="76"/>
      <c r="O12" s="4"/>
      <c r="P12" s="4"/>
      <c r="Q12" s="4"/>
      <c r="R12" s="4"/>
      <c r="S12" s="4"/>
      <c r="T12" s="4"/>
      <c r="U12" s="5"/>
    </row>
    <row r="13" spans="2:20" s="15" customFormat="1" ht="15" thickBot="1">
      <c r="B13" s="16" t="s">
        <v>67</v>
      </c>
      <c r="C13" s="134"/>
      <c r="D13" s="20"/>
      <c r="E13" s="30"/>
      <c r="F13" s="59"/>
      <c r="G13" s="63"/>
      <c r="H13" s="86"/>
      <c r="I13" s="15" t="s">
        <v>28</v>
      </c>
      <c r="J13" s="22"/>
      <c r="K13" s="32"/>
      <c r="L13" s="42"/>
      <c r="M13" s="65"/>
      <c r="N13" s="77"/>
      <c r="O13" s="17"/>
      <c r="P13" s="17"/>
      <c r="Q13" s="17"/>
      <c r="R13" s="17"/>
      <c r="S13" s="17"/>
      <c r="T13" s="17"/>
    </row>
    <row r="14" spans="1:21" ht="12.75">
      <c r="A14" t="s">
        <v>3</v>
      </c>
      <c r="B14" s="1" t="s">
        <v>13</v>
      </c>
      <c r="D14" s="21"/>
      <c r="E14" s="28"/>
      <c r="F14" s="39"/>
      <c r="G14" s="61"/>
      <c r="H14" s="85"/>
      <c r="I14" t="s">
        <v>23</v>
      </c>
      <c r="J14" s="21"/>
      <c r="K14" s="31"/>
      <c r="L14" s="40"/>
      <c r="M14" s="62"/>
      <c r="N14" s="76"/>
      <c r="O14" s="4"/>
      <c r="P14" s="6"/>
      <c r="Q14" s="4"/>
      <c r="R14" s="4"/>
      <c r="S14" s="4"/>
      <c r="T14" s="4"/>
      <c r="U14" s="5"/>
    </row>
    <row r="15" spans="2:21" ht="12.75">
      <c r="B15" s="1" t="s">
        <v>14</v>
      </c>
      <c r="D15" s="21"/>
      <c r="E15" s="28"/>
      <c r="F15" s="39"/>
      <c r="G15" s="61"/>
      <c r="H15" s="85"/>
      <c r="I15" t="s">
        <v>23</v>
      </c>
      <c r="J15" s="21"/>
      <c r="K15" s="31"/>
      <c r="L15" s="40"/>
      <c r="M15" s="62"/>
      <c r="N15" s="76"/>
      <c r="O15" s="4"/>
      <c r="P15" s="6"/>
      <c r="Q15" s="4"/>
      <c r="R15" s="4"/>
      <c r="S15" s="4"/>
      <c r="T15" s="4"/>
      <c r="U15" s="5"/>
    </row>
    <row r="16" spans="2:21" ht="12.75">
      <c r="B16" s="1" t="s">
        <v>55</v>
      </c>
      <c r="C16" s="92"/>
      <c r="D16" s="99">
        <f>2*D19</f>
        <v>693.2992</v>
      </c>
      <c r="E16" s="28"/>
      <c r="F16" s="39"/>
      <c r="G16" s="61"/>
      <c r="H16" s="85"/>
      <c r="I16" t="s">
        <v>23</v>
      </c>
      <c r="J16" s="169" t="s">
        <v>98</v>
      </c>
      <c r="K16" s="31"/>
      <c r="L16" s="40"/>
      <c r="M16" s="62"/>
      <c r="N16" s="76"/>
      <c r="O16" s="4"/>
      <c r="P16" s="6"/>
      <c r="Q16" s="4"/>
      <c r="R16" s="4"/>
      <c r="S16" s="4"/>
      <c r="T16" s="4"/>
      <c r="U16" s="5"/>
    </row>
    <row r="17" spans="2:21" ht="12.75">
      <c r="B17" s="1" t="s">
        <v>15</v>
      </c>
      <c r="D17" s="99">
        <f>'[2]Upland Prairie'!$C$60+'[2]Upland Prairie'!$C$62</f>
        <v>156.64000000000001</v>
      </c>
      <c r="E17" s="31"/>
      <c r="F17" s="40"/>
      <c r="G17" s="62"/>
      <c r="H17" s="76"/>
      <c r="I17" t="s">
        <v>23</v>
      </c>
      <c r="J17" s="23" t="s">
        <v>96</v>
      </c>
      <c r="K17" s="31"/>
      <c r="L17" s="40"/>
      <c r="M17" s="62"/>
      <c r="N17" s="76"/>
      <c r="O17" s="4"/>
      <c r="P17" s="4"/>
      <c r="Q17" s="4"/>
      <c r="S17" s="4"/>
      <c r="T17" s="4"/>
      <c r="U17" s="5"/>
    </row>
    <row r="18" spans="2:21" ht="12.75">
      <c r="B18" s="1" t="s">
        <v>16</v>
      </c>
      <c r="D18" s="99">
        <f>'[2]Upland Prairie'!$C$63+'[2]Upland Prairie'!$C$64</f>
        <v>190.0096</v>
      </c>
      <c r="E18" s="31"/>
      <c r="F18" s="40"/>
      <c r="G18" s="62"/>
      <c r="H18" s="76"/>
      <c r="I18" t="s">
        <v>23</v>
      </c>
      <c r="J18" s="23" t="s">
        <v>96</v>
      </c>
      <c r="K18" s="31"/>
      <c r="L18" s="40"/>
      <c r="M18" s="62"/>
      <c r="N18" s="76"/>
      <c r="O18" s="4"/>
      <c r="P18" s="5"/>
      <c r="Q18" s="8"/>
      <c r="S18" s="5"/>
      <c r="T18" s="5"/>
      <c r="U18" s="5"/>
    </row>
    <row r="19" spans="2:21" ht="12.75">
      <c r="B19" s="1" t="s">
        <v>56</v>
      </c>
      <c r="C19" s="92"/>
      <c r="D19" s="99">
        <f>SUM(D17:D18)</f>
        <v>346.6496</v>
      </c>
      <c r="E19" s="28"/>
      <c r="F19" s="40"/>
      <c r="G19" s="62"/>
      <c r="H19" s="76"/>
      <c r="I19" t="s">
        <v>23</v>
      </c>
      <c r="J19" s="23" t="s">
        <v>96</v>
      </c>
      <c r="K19" s="31"/>
      <c r="L19" s="40"/>
      <c r="M19" s="62"/>
      <c r="N19" s="76"/>
      <c r="O19" s="4"/>
      <c r="P19" s="5"/>
      <c r="Q19" s="8"/>
      <c r="S19" s="5"/>
      <c r="T19" s="5"/>
      <c r="U19" s="5"/>
    </row>
    <row r="20" spans="2:21" ht="12.75">
      <c r="B20" s="1" t="s">
        <v>19</v>
      </c>
      <c r="D20" s="21"/>
      <c r="E20" s="31"/>
      <c r="F20" s="40"/>
      <c r="G20" s="62"/>
      <c r="H20" s="76"/>
      <c r="I20" t="s">
        <v>23</v>
      </c>
      <c r="J20" s="21"/>
      <c r="K20" s="31"/>
      <c r="L20" s="40"/>
      <c r="M20" s="62"/>
      <c r="N20" s="76"/>
      <c r="O20" s="4"/>
      <c r="P20" s="5"/>
      <c r="Q20" s="8"/>
      <c r="R20" s="5"/>
      <c r="S20" s="5"/>
      <c r="T20" s="5"/>
      <c r="U20" s="5"/>
    </row>
    <row r="21" spans="2:21" ht="12.75">
      <c r="B21" s="1" t="s">
        <v>20</v>
      </c>
      <c r="D21" s="21"/>
      <c r="E21" s="31"/>
      <c r="F21" s="40"/>
      <c r="G21" s="62"/>
      <c r="H21" s="76"/>
      <c r="I21" t="s">
        <v>23</v>
      </c>
      <c r="J21" s="21"/>
      <c r="K21" s="31"/>
      <c r="L21" s="40"/>
      <c r="M21" s="62"/>
      <c r="N21" s="76"/>
      <c r="O21" s="4"/>
      <c r="P21" s="5"/>
      <c r="Q21" s="8"/>
      <c r="R21" s="5"/>
      <c r="S21" s="5"/>
      <c r="T21" s="5"/>
      <c r="U21" s="5"/>
    </row>
    <row r="22" spans="2:21" ht="12.75">
      <c r="B22" s="1" t="s">
        <v>57</v>
      </c>
      <c r="C22" s="92"/>
      <c r="D22" s="99">
        <f>D16-D19</f>
        <v>346.6496</v>
      </c>
      <c r="E22" s="28"/>
      <c r="F22" s="40"/>
      <c r="G22" s="62"/>
      <c r="H22" s="76"/>
      <c r="I22" t="s">
        <v>23</v>
      </c>
      <c r="J22" s="23" t="s">
        <v>104</v>
      </c>
      <c r="K22" s="31"/>
      <c r="L22" s="40"/>
      <c r="M22" s="62"/>
      <c r="N22" s="76"/>
      <c r="O22" s="4"/>
      <c r="P22" s="5"/>
      <c r="Q22" s="8"/>
      <c r="R22" s="5"/>
      <c r="S22" s="5"/>
      <c r="T22" s="5"/>
      <c r="U22" s="5"/>
    </row>
    <row r="23" spans="2:21" ht="12.75">
      <c r="B23" s="1" t="s">
        <v>21</v>
      </c>
      <c r="D23" s="21"/>
      <c r="E23" s="31"/>
      <c r="F23" s="40"/>
      <c r="G23" s="62"/>
      <c r="H23" s="76"/>
      <c r="I23" t="s">
        <v>23</v>
      </c>
      <c r="J23" s="21"/>
      <c r="K23" s="31"/>
      <c r="L23" s="40"/>
      <c r="M23" s="62"/>
      <c r="N23" s="76"/>
      <c r="O23" s="4"/>
      <c r="P23" s="5"/>
      <c r="Q23" s="8"/>
      <c r="R23" s="5"/>
      <c r="S23" s="5"/>
      <c r="T23" s="5"/>
      <c r="U23" s="5"/>
    </row>
    <row r="24" spans="2:21" ht="12.75">
      <c r="B24" s="1" t="s">
        <v>22</v>
      </c>
      <c r="D24" s="21"/>
      <c r="E24" s="31"/>
      <c r="F24" s="40"/>
      <c r="G24" s="62"/>
      <c r="H24" s="76"/>
      <c r="I24" t="s">
        <v>23</v>
      </c>
      <c r="J24" s="21"/>
      <c r="K24" s="31"/>
      <c r="L24" s="40"/>
      <c r="M24" s="62"/>
      <c r="N24" s="76"/>
      <c r="O24" s="4"/>
      <c r="P24" s="5"/>
      <c r="Q24" s="8"/>
      <c r="R24" s="5"/>
      <c r="S24" s="5"/>
      <c r="T24" s="5"/>
      <c r="U24" s="5"/>
    </row>
    <row r="25" spans="2:21" ht="12.75">
      <c r="B25" s="1" t="s">
        <v>58</v>
      </c>
      <c r="C25" s="92"/>
      <c r="D25" s="99">
        <f>D19</f>
        <v>346.6496</v>
      </c>
      <c r="E25" s="28"/>
      <c r="F25" s="40"/>
      <c r="G25" s="62"/>
      <c r="H25" s="76"/>
      <c r="I25" t="s">
        <v>23</v>
      </c>
      <c r="J25" s="23" t="s">
        <v>104</v>
      </c>
      <c r="K25" s="31"/>
      <c r="L25" s="40"/>
      <c r="M25" s="62"/>
      <c r="N25" s="76"/>
      <c r="O25" s="4"/>
      <c r="P25" s="5"/>
      <c r="Q25" s="8"/>
      <c r="R25" s="5"/>
      <c r="S25" s="5"/>
      <c r="T25" s="5"/>
      <c r="U25" s="5"/>
    </row>
    <row r="26" spans="2:21" ht="12.75">
      <c r="B26" s="1" t="s">
        <v>24</v>
      </c>
      <c r="D26" s="99">
        <f>D19</f>
        <v>346.6496</v>
      </c>
      <c r="E26" s="29"/>
      <c r="F26" s="41"/>
      <c r="G26" s="64"/>
      <c r="H26" s="80"/>
      <c r="I26" t="s">
        <v>23</v>
      </c>
      <c r="J26" s="23" t="s">
        <v>104</v>
      </c>
      <c r="K26" s="31"/>
      <c r="L26" s="40"/>
      <c r="M26" s="62"/>
      <c r="N26" s="76"/>
      <c r="O26" s="4"/>
      <c r="P26" s="5"/>
      <c r="Q26" s="8"/>
      <c r="R26" s="5"/>
      <c r="S26" s="5"/>
      <c r="T26" s="5"/>
      <c r="U26" s="5"/>
    </row>
    <row r="27" spans="2:21" ht="12.75">
      <c r="B27" s="1" t="s">
        <v>25</v>
      </c>
      <c r="D27" s="21"/>
      <c r="E27" s="31"/>
      <c r="F27" s="40"/>
      <c r="G27" s="62"/>
      <c r="H27" s="76"/>
      <c r="I27" t="s">
        <v>23</v>
      </c>
      <c r="J27" s="21"/>
      <c r="K27" s="31"/>
      <c r="L27" s="40"/>
      <c r="M27" s="62"/>
      <c r="N27" s="76"/>
      <c r="O27" s="4"/>
      <c r="P27" s="5"/>
      <c r="Q27" s="8"/>
      <c r="R27" s="5"/>
      <c r="S27" s="5"/>
      <c r="T27" s="5"/>
      <c r="U27" s="5"/>
    </row>
    <row r="28" spans="2:21" ht="12.75">
      <c r="B28" s="1" t="s">
        <v>26</v>
      </c>
      <c r="D28" s="21"/>
      <c r="E28" s="31"/>
      <c r="F28" s="40"/>
      <c r="G28" s="62"/>
      <c r="H28" s="76"/>
      <c r="I28" t="s">
        <v>23</v>
      </c>
      <c r="J28" s="21"/>
      <c r="K28" s="31"/>
      <c r="L28" s="40"/>
      <c r="M28" s="62"/>
      <c r="N28" s="76"/>
      <c r="O28" s="4"/>
      <c r="P28" s="5"/>
      <c r="Q28" s="8"/>
      <c r="R28" s="5"/>
      <c r="S28" s="5"/>
      <c r="T28" s="5"/>
      <c r="U28" s="5"/>
    </row>
    <row r="29" spans="2:21" ht="12.75">
      <c r="B29" s="1" t="s">
        <v>27</v>
      </c>
      <c r="D29" s="21"/>
      <c r="E29" s="31"/>
      <c r="F29" s="40"/>
      <c r="G29" s="62"/>
      <c r="H29" s="76"/>
      <c r="I29" t="s">
        <v>23</v>
      </c>
      <c r="J29" s="21"/>
      <c r="K29" s="31"/>
      <c r="L29" s="40"/>
      <c r="M29" s="62"/>
      <c r="N29" s="76"/>
      <c r="O29" s="4"/>
      <c r="P29" s="5"/>
      <c r="Q29" s="8"/>
      <c r="R29" s="5"/>
      <c r="S29" s="5"/>
      <c r="T29" s="5"/>
      <c r="U29" s="5"/>
    </row>
    <row r="30" spans="2:17" s="5" customFormat="1" ht="12.75">
      <c r="B30" s="7" t="s">
        <v>70</v>
      </c>
      <c r="C30" s="92"/>
      <c r="D30" s="21"/>
      <c r="E30" s="31"/>
      <c r="F30" s="40"/>
      <c r="G30" s="62"/>
      <c r="H30" s="76"/>
      <c r="I30" t="s">
        <v>23</v>
      </c>
      <c r="J30" s="21"/>
      <c r="K30" s="31"/>
      <c r="L30" s="40"/>
      <c r="M30" s="62"/>
      <c r="N30" s="76"/>
      <c r="P30" s="7"/>
      <c r="Q30" s="8"/>
    </row>
    <row r="31" spans="2:17" s="5" customFormat="1" ht="13.5" thickBot="1">
      <c r="B31" s="7" t="s">
        <v>74</v>
      </c>
      <c r="C31" s="100"/>
      <c r="D31" s="23"/>
      <c r="E31" s="31"/>
      <c r="F31" s="40"/>
      <c r="G31" s="62"/>
      <c r="H31" s="76"/>
      <c r="I31" t="s">
        <v>23</v>
      </c>
      <c r="J31" s="23"/>
      <c r="K31" s="31"/>
      <c r="L31" s="40"/>
      <c r="M31" s="62"/>
      <c r="N31" s="76"/>
      <c r="P31" s="7"/>
      <c r="Q31" s="8"/>
    </row>
    <row r="32" spans="1:17" s="101" customFormat="1" ht="12.75">
      <c r="A32" s="101" t="s">
        <v>4</v>
      </c>
      <c r="B32" s="102" t="s">
        <v>15</v>
      </c>
      <c r="C32" s="103"/>
      <c r="D32" s="168">
        <f>'[2]Upland Prairie'!$D$60+'[2]Upland Prairie'!$D$62</f>
        <v>2.5870900000000003</v>
      </c>
      <c r="E32" s="105"/>
      <c r="F32" s="106"/>
      <c r="G32" s="107"/>
      <c r="H32" s="108"/>
      <c r="I32" s="101" t="s">
        <v>31</v>
      </c>
      <c r="J32" s="104" t="s">
        <v>96</v>
      </c>
      <c r="K32" s="105"/>
      <c r="L32" s="106"/>
      <c r="M32" s="107"/>
      <c r="N32" s="108"/>
      <c r="O32" s="109"/>
      <c r="P32" s="102"/>
      <c r="Q32" s="110"/>
    </row>
    <row r="33" spans="2:17" s="5" customFormat="1" ht="12.75">
      <c r="B33" s="7" t="s">
        <v>16</v>
      </c>
      <c r="C33" s="100"/>
      <c r="D33" s="24">
        <f>'[2]Upland Prairie'!$D$63+'[2]Upland Prairie'!$D$64</f>
        <v>2.2526888</v>
      </c>
      <c r="E33" s="31"/>
      <c r="F33" s="40"/>
      <c r="G33" s="62"/>
      <c r="H33" s="76"/>
      <c r="I33" s="5" t="s">
        <v>31</v>
      </c>
      <c r="J33" s="23" t="s">
        <v>96</v>
      </c>
      <c r="K33" s="31"/>
      <c r="L33" s="40"/>
      <c r="M33" s="62"/>
      <c r="N33" s="76"/>
      <c r="O33" s="4"/>
      <c r="P33" s="7"/>
      <c r="Q33" s="8"/>
    </row>
    <row r="34" spans="2:17" s="5" customFormat="1" ht="12.75">
      <c r="B34" s="7" t="s">
        <v>56</v>
      </c>
      <c r="C34" s="100"/>
      <c r="D34" s="24">
        <f>SUM(D32:D33)</f>
        <v>4.8397788</v>
      </c>
      <c r="E34" s="31"/>
      <c r="F34" s="40"/>
      <c r="G34" s="62"/>
      <c r="H34" s="76"/>
      <c r="I34" s="5" t="s">
        <v>31</v>
      </c>
      <c r="J34" s="23" t="s">
        <v>96</v>
      </c>
      <c r="K34" s="31"/>
      <c r="L34" s="40"/>
      <c r="M34" s="62"/>
      <c r="N34" s="76"/>
      <c r="O34" s="4"/>
      <c r="P34" s="7"/>
      <c r="Q34" s="8"/>
    </row>
    <row r="35" spans="2:21" ht="12.75">
      <c r="B35" s="1" t="s">
        <v>46</v>
      </c>
      <c r="D35" s="24">
        <f>'[2]Upland Prairie'!$D$66</f>
        <v>2.39197942</v>
      </c>
      <c r="E35" s="34"/>
      <c r="F35" s="43"/>
      <c r="G35" s="66"/>
      <c r="H35" s="87"/>
      <c r="I35" s="5" t="s">
        <v>31</v>
      </c>
      <c r="J35" s="23" t="s">
        <v>96</v>
      </c>
      <c r="K35" s="31"/>
      <c r="L35" s="40"/>
      <c r="M35" s="62"/>
      <c r="N35" s="76"/>
      <c r="O35" s="4"/>
      <c r="P35" s="7"/>
      <c r="Q35" s="8"/>
      <c r="R35" s="5"/>
      <c r="S35" s="5"/>
      <c r="T35" s="5"/>
      <c r="U35" s="5"/>
    </row>
    <row r="36" spans="2:21" ht="12.75">
      <c r="B36" s="1" t="s">
        <v>70</v>
      </c>
      <c r="C36" s="162"/>
      <c r="D36" s="24">
        <f>D34</f>
        <v>4.8397788</v>
      </c>
      <c r="E36" s="33"/>
      <c r="F36" s="43"/>
      <c r="G36" s="66"/>
      <c r="H36" s="87"/>
      <c r="I36" s="5" t="s">
        <v>31</v>
      </c>
      <c r="J36" s="23" t="s">
        <v>104</v>
      </c>
      <c r="K36" s="31"/>
      <c r="L36" s="40"/>
      <c r="M36" s="62"/>
      <c r="N36" s="76"/>
      <c r="O36" s="4"/>
      <c r="P36" s="7"/>
      <c r="Q36" s="8"/>
      <c r="R36" s="5"/>
      <c r="S36" s="5"/>
      <c r="T36" s="5"/>
      <c r="U36" s="5"/>
    </row>
    <row r="37" spans="2:21" ht="12.75">
      <c r="B37" s="1" t="s">
        <v>92</v>
      </c>
      <c r="D37" s="24"/>
      <c r="E37" s="33"/>
      <c r="F37" s="43"/>
      <c r="G37" s="66"/>
      <c r="H37" s="87"/>
      <c r="I37" s="5" t="s">
        <v>31</v>
      </c>
      <c r="J37" s="23"/>
      <c r="K37" s="31"/>
      <c r="L37" s="40"/>
      <c r="M37" s="62"/>
      <c r="N37" s="76"/>
      <c r="O37" s="4"/>
      <c r="P37" s="7"/>
      <c r="Q37" s="8"/>
      <c r="R37" s="5"/>
      <c r="S37" s="5"/>
      <c r="T37" s="5"/>
      <c r="U37" s="5"/>
    </row>
    <row r="38" spans="2:21" ht="12.75">
      <c r="B38" s="1" t="s">
        <v>66</v>
      </c>
      <c r="C38" s="164"/>
      <c r="D38" s="24">
        <f>'[2]Upland Prairie'!$B$84</f>
        <v>2.39197942</v>
      </c>
      <c r="E38" s="34"/>
      <c r="F38" s="38"/>
      <c r="G38" s="60"/>
      <c r="H38" s="84"/>
      <c r="I38" s="5" t="s">
        <v>31</v>
      </c>
      <c r="J38" s="23" t="s">
        <v>96</v>
      </c>
      <c r="K38" s="31"/>
      <c r="L38" s="40"/>
      <c r="M38" s="62"/>
      <c r="N38" s="76"/>
      <c r="O38" s="4"/>
      <c r="P38" s="7"/>
      <c r="Q38" s="5"/>
      <c r="R38" s="5"/>
      <c r="S38" s="5"/>
      <c r="T38" s="5"/>
      <c r="U38" s="5"/>
    </row>
    <row r="39" spans="1:15" ht="12.75">
      <c r="A39" s="4"/>
      <c r="B39" s="13" t="s">
        <v>71</v>
      </c>
      <c r="C39" s="94"/>
      <c r="D39" s="25"/>
      <c r="E39" s="35"/>
      <c r="F39" s="44"/>
      <c r="G39" s="67"/>
      <c r="H39" s="88"/>
      <c r="I39" s="5" t="s">
        <v>31</v>
      </c>
      <c r="J39" s="23"/>
      <c r="K39" s="31"/>
      <c r="L39" s="40"/>
      <c r="M39" s="62"/>
      <c r="N39" s="76"/>
      <c r="O39" s="4"/>
    </row>
    <row r="40" spans="1:15" s="14" customFormat="1" ht="12.75">
      <c r="A40" s="13"/>
      <c r="B40" s="166" t="s">
        <v>99</v>
      </c>
      <c r="C40" s="94"/>
      <c r="D40" s="132">
        <f>'[2]Upland Prairie'!$C$83</f>
        <v>2.44779938</v>
      </c>
      <c r="E40" s="170"/>
      <c r="F40" s="44"/>
      <c r="G40" s="69"/>
      <c r="H40" s="78"/>
      <c r="I40" s="167" t="s">
        <v>31</v>
      </c>
      <c r="J40" s="23" t="s">
        <v>96</v>
      </c>
      <c r="K40" s="36"/>
      <c r="L40" s="44"/>
      <c r="M40" s="69"/>
      <c r="N40" s="78"/>
      <c r="O40" s="13"/>
    </row>
    <row r="41" spans="2:17" s="5" customFormat="1" ht="12.75">
      <c r="B41" s="7" t="s">
        <v>106</v>
      </c>
      <c r="C41" s="100"/>
      <c r="D41" s="24">
        <f>'Konza Data'!J12</f>
        <v>0.53675</v>
      </c>
      <c r="E41" s="31"/>
      <c r="F41" s="40"/>
      <c r="G41" s="62"/>
      <c r="H41" s="76"/>
      <c r="I41" s="5" t="s">
        <v>31</v>
      </c>
      <c r="J41" s="171" t="s">
        <v>105</v>
      </c>
      <c r="K41" s="31"/>
      <c r="L41" s="40"/>
      <c r="M41" s="62"/>
      <c r="N41" s="76"/>
      <c r="O41" s="4"/>
      <c r="P41" s="7"/>
      <c r="Q41" s="8"/>
    </row>
    <row r="42" spans="1:15" ht="12.75">
      <c r="A42" s="4"/>
      <c r="B42" s="1" t="s">
        <v>107</v>
      </c>
      <c r="C42" s="111"/>
      <c r="D42" s="24">
        <f>'Konza Data'!K12</f>
        <v>0.1895</v>
      </c>
      <c r="E42" s="31"/>
      <c r="F42" s="40"/>
      <c r="G42" s="62"/>
      <c r="H42" s="76"/>
      <c r="I42" t="s">
        <v>31</v>
      </c>
      <c r="J42" s="171" t="s">
        <v>105</v>
      </c>
      <c r="K42" s="31"/>
      <c r="L42" s="40"/>
      <c r="M42" s="62"/>
      <c r="N42" s="76"/>
      <c r="O42" s="4"/>
    </row>
    <row r="43" spans="2:17" s="5" customFormat="1" ht="12.75">
      <c r="B43" s="7" t="s">
        <v>108</v>
      </c>
      <c r="C43" s="100"/>
      <c r="D43" s="24">
        <f>'Konza Data'!F12</f>
        <v>0.30675</v>
      </c>
      <c r="E43" s="31"/>
      <c r="F43" s="40"/>
      <c r="G43" s="62"/>
      <c r="H43" s="76"/>
      <c r="I43" s="5" t="s">
        <v>31</v>
      </c>
      <c r="J43" s="171" t="s">
        <v>105</v>
      </c>
      <c r="K43" s="31"/>
      <c r="L43" s="40"/>
      <c r="M43" s="62"/>
      <c r="N43" s="76"/>
      <c r="O43" s="4"/>
      <c r="P43" s="7"/>
      <c r="Q43" s="8"/>
    </row>
    <row r="44" spans="1:15" ht="12.75">
      <c r="A44" s="4"/>
      <c r="B44" s="1" t="s">
        <v>109</v>
      </c>
      <c r="C44" s="111"/>
      <c r="D44" s="24">
        <f>'Konza Data'!I12</f>
        <v>0.032999999999999995</v>
      </c>
      <c r="E44" s="31"/>
      <c r="F44" s="40"/>
      <c r="G44" s="62"/>
      <c r="H44" s="76"/>
      <c r="I44" t="s">
        <v>31</v>
      </c>
      <c r="J44" s="171" t="s">
        <v>105</v>
      </c>
      <c r="K44" s="31"/>
      <c r="L44" s="40"/>
      <c r="M44" s="62"/>
      <c r="N44" s="76"/>
      <c r="O44" s="4"/>
    </row>
    <row r="45" spans="2:17" s="5" customFormat="1" ht="12.75">
      <c r="B45" s="7" t="s">
        <v>110</v>
      </c>
      <c r="C45" s="100"/>
      <c r="D45" s="24">
        <f>'Konza Data'!E12</f>
        <v>0.23000000000000004</v>
      </c>
      <c r="E45" s="31"/>
      <c r="F45" s="40"/>
      <c r="G45" s="62"/>
      <c r="H45" s="76"/>
      <c r="I45" s="5" t="s">
        <v>31</v>
      </c>
      <c r="J45" s="171" t="s">
        <v>105</v>
      </c>
      <c r="K45" s="31"/>
      <c r="L45" s="40"/>
      <c r="M45" s="62"/>
      <c r="N45" s="76"/>
      <c r="O45" s="4"/>
      <c r="P45" s="7"/>
      <c r="Q45" s="8"/>
    </row>
    <row r="46" spans="1:15" ht="12.75">
      <c r="A46" s="4"/>
      <c r="B46" s="1" t="s">
        <v>111</v>
      </c>
      <c r="C46" s="111"/>
      <c r="D46" s="23">
        <f>'Konza Data'!G12+'Konza Data'!H12</f>
        <v>0.15700000000000003</v>
      </c>
      <c r="E46" s="31"/>
      <c r="F46" s="40"/>
      <c r="G46" s="62"/>
      <c r="H46" s="76"/>
      <c r="I46" t="s">
        <v>31</v>
      </c>
      <c r="J46" s="171" t="s">
        <v>105</v>
      </c>
      <c r="K46" s="31"/>
      <c r="L46" s="40"/>
      <c r="M46" s="62"/>
      <c r="N46" s="76"/>
      <c r="O46" s="4"/>
    </row>
    <row r="47" spans="1:15" s="15" customFormat="1" ht="13.5" thickBot="1">
      <c r="A47" s="17"/>
      <c r="B47" s="16" t="s">
        <v>48</v>
      </c>
      <c r="C47" s="112"/>
      <c r="D47" s="57"/>
      <c r="E47" s="58"/>
      <c r="F47" s="59"/>
      <c r="G47" s="68"/>
      <c r="H47" s="89"/>
      <c r="I47" s="15" t="s">
        <v>31</v>
      </c>
      <c r="J47" s="22"/>
      <c r="K47" s="32"/>
      <c r="L47" s="42"/>
      <c r="M47" s="65"/>
      <c r="N47" s="77"/>
      <c r="O47" s="17"/>
    </row>
    <row r="48" spans="1:15" ht="12.75">
      <c r="A48" s="4" t="s">
        <v>32</v>
      </c>
      <c r="B48" s="13" t="s">
        <v>49</v>
      </c>
      <c r="C48" s="94"/>
      <c r="D48" s="26"/>
      <c r="E48" s="36"/>
      <c r="F48" s="44"/>
      <c r="G48" s="69"/>
      <c r="H48" s="78"/>
      <c r="I48" s="13" t="s">
        <v>34</v>
      </c>
      <c r="J48" s="23"/>
      <c r="K48" s="36"/>
      <c r="L48" s="40"/>
      <c r="M48" s="69"/>
      <c r="N48" s="78"/>
      <c r="O48" s="13"/>
    </row>
    <row r="49" spans="1:16" ht="12.75">
      <c r="A49" s="13"/>
      <c r="B49" s="13" t="s">
        <v>50</v>
      </c>
      <c r="C49" s="94"/>
      <c r="D49" s="26"/>
      <c r="E49" s="36"/>
      <c r="F49" s="44"/>
      <c r="G49" s="69"/>
      <c r="H49" s="78"/>
      <c r="I49" s="13" t="s">
        <v>34</v>
      </c>
      <c r="J49" s="23"/>
      <c r="K49" s="36"/>
      <c r="L49" s="44"/>
      <c r="M49" s="69"/>
      <c r="N49" s="78"/>
      <c r="O49" s="13"/>
      <c r="P49" s="14"/>
    </row>
    <row r="50" spans="1:16" ht="12.75">
      <c r="A50" s="13"/>
      <c r="B50" s="13" t="s">
        <v>70</v>
      </c>
      <c r="C50" s="163"/>
      <c r="D50" s="132"/>
      <c r="E50" s="36"/>
      <c r="F50" s="44"/>
      <c r="G50" s="69"/>
      <c r="H50" s="78"/>
      <c r="I50" s="13" t="s">
        <v>34</v>
      </c>
      <c r="J50" s="21"/>
      <c r="K50" s="36"/>
      <c r="L50" s="44"/>
      <c r="M50" s="69"/>
      <c r="N50" s="78"/>
      <c r="O50" s="13"/>
      <c r="P50" s="14"/>
    </row>
    <row r="51" spans="1:16" ht="12.75">
      <c r="A51" s="13"/>
      <c r="B51" s="13"/>
      <c r="C51" s="94"/>
      <c r="D51" s="26"/>
      <c r="E51" s="36"/>
      <c r="F51" s="44"/>
      <c r="G51" s="69"/>
      <c r="H51" s="78"/>
      <c r="I51" s="13" t="s">
        <v>34</v>
      </c>
      <c r="J51" s="23"/>
      <c r="K51" s="36"/>
      <c r="L51" s="44"/>
      <c r="M51" s="69"/>
      <c r="N51" s="78"/>
      <c r="O51" s="13"/>
      <c r="P51" s="14"/>
    </row>
    <row r="52" spans="1:16" ht="12.75">
      <c r="A52" s="13"/>
      <c r="B52" s="13" t="s">
        <v>33</v>
      </c>
      <c r="C52" s="94"/>
      <c r="D52" s="26"/>
      <c r="E52" s="36"/>
      <c r="F52" s="44"/>
      <c r="G52" s="69"/>
      <c r="H52" s="78"/>
      <c r="I52" s="13" t="s">
        <v>34</v>
      </c>
      <c r="J52" s="26"/>
      <c r="K52" s="36"/>
      <c r="L52" s="44"/>
      <c r="M52" s="69"/>
      <c r="N52" s="78"/>
      <c r="O52" s="13"/>
      <c r="P52" s="14"/>
    </row>
    <row r="53" spans="1:16" ht="12.75">
      <c r="A53" s="13"/>
      <c r="B53" s="13" t="s">
        <v>35</v>
      </c>
      <c r="C53" s="94"/>
      <c r="D53" s="26"/>
      <c r="E53" s="36"/>
      <c r="F53" s="44"/>
      <c r="G53" s="69"/>
      <c r="H53" s="78"/>
      <c r="I53" s="13" t="s">
        <v>34</v>
      </c>
      <c r="J53" s="26"/>
      <c r="K53" s="36"/>
      <c r="L53" s="44"/>
      <c r="M53" s="69"/>
      <c r="N53" s="78"/>
      <c r="O53" s="13"/>
      <c r="P53" s="14"/>
    </row>
    <row r="54" spans="1:16" ht="12.75">
      <c r="A54" s="13"/>
      <c r="B54" s="13" t="s">
        <v>72</v>
      </c>
      <c r="C54" s="94"/>
      <c r="D54" s="26"/>
      <c r="E54" s="36"/>
      <c r="F54" s="44"/>
      <c r="G54" s="69"/>
      <c r="H54" s="78"/>
      <c r="I54" s="13" t="s">
        <v>34</v>
      </c>
      <c r="J54" s="26"/>
      <c r="K54" s="36"/>
      <c r="L54" s="44"/>
      <c r="M54" s="69"/>
      <c r="N54" s="78"/>
      <c r="O54" s="13"/>
      <c r="P54" s="14"/>
    </row>
    <row r="55" spans="1:16" ht="12.75">
      <c r="A55" s="13"/>
      <c r="B55" s="13"/>
      <c r="C55" s="94"/>
      <c r="D55" s="26"/>
      <c r="E55" s="36"/>
      <c r="F55" s="44"/>
      <c r="G55" s="69"/>
      <c r="H55" s="78"/>
      <c r="I55" s="13"/>
      <c r="J55" s="26"/>
      <c r="K55" s="36"/>
      <c r="L55" s="44"/>
      <c r="M55" s="69"/>
      <c r="N55" s="78"/>
      <c r="O55" s="13"/>
      <c r="P55" s="14"/>
    </row>
    <row r="56" spans="1:16" s="15" customFormat="1" ht="13.5" thickBot="1">
      <c r="A56" s="136"/>
      <c r="B56" s="136"/>
      <c r="C56" s="137"/>
      <c r="D56" s="138"/>
      <c r="E56" s="139"/>
      <c r="F56" s="140"/>
      <c r="G56" s="141"/>
      <c r="H56" s="142"/>
      <c r="I56" s="136"/>
      <c r="J56" s="138"/>
      <c r="K56" s="139"/>
      <c r="L56" s="140"/>
      <c r="M56" s="141"/>
      <c r="N56" s="142"/>
      <c r="O56" s="136"/>
      <c r="P56" s="143"/>
    </row>
    <row r="57" spans="1:15" ht="12.75">
      <c r="A57" s="4" t="s">
        <v>36</v>
      </c>
      <c r="B57" s="13" t="s">
        <v>85</v>
      </c>
      <c r="C57" s="94"/>
      <c r="D57" s="144"/>
      <c r="E57" s="145"/>
      <c r="F57" s="146"/>
      <c r="G57" s="147"/>
      <c r="H57" s="148"/>
      <c r="I57" s="13" t="s">
        <v>86</v>
      </c>
      <c r="J57" s="23"/>
      <c r="K57" s="36"/>
      <c r="L57" s="40"/>
      <c r="M57" s="69"/>
      <c r="N57" s="78"/>
      <c r="O57" s="13"/>
    </row>
    <row r="58" spans="1:16" ht="12.75">
      <c r="A58" s="13"/>
      <c r="B58" s="13" t="s">
        <v>84</v>
      </c>
      <c r="C58" s="165"/>
      <c r="D58" s="149">
        <f>'[2]Upland Prairie'!$B$82</f>
        <v>1.2</v>
      </c>
      <c r="E58" s="150"/>
      <c r="F58" s="151"/>
      <c r="G58" s="152"/>
      <c r="H58" s="153"/>
      <c r="I58" s="13" t="s">
        <v>87</v>
      </c>
      <c r="J58" s="23" t="s">
        <v>96</v>
      </c>
      <c r="K58" s="36"/>
      <c r="L58" s="44"/>
      <c r="M58" s="69"/>
      <c r="N58" s="78"/>
      <c r="O58" s="13"/>
      <c r="P58" s="14"/>
    </row>
    <row r="59" spans="1:16" ht="12.75">
      <c r="A59" s="13"/>
      <c r="B59" s="13" t="s">
        <v>88</v>
      </c>
      <c r="C59" s="165"/>
      <c r="D59" s="149"/>
      <c r="E59" s="150"/>
      <c r="F59" s="151"/>
      <c r="G59" s="152"/>
      <c r="H59" s="153"/>
      <c r="I59" s="13"/>
      <c r="J59" s="26"/>
      <c r="K59" s="36"/>
      <c r="L59" s="44"/>
      <c r="M59" s="69"/>
      <c r="N59" s="78"/>
      <c r="O59" s="13"/>
      <c r="P59" s="14"/>
    </row>
    <row r="60" spans="1:16" ht="12.75">
      <c r="A60" s="13"/>
      <c r="B60" s="13" t="s">
        <v>89</v>
      </c>
      <c r="C60" s="165"/>
      <c r="D60" s="149"/>
      <c r="E60" s="150"/>
      <c r="F60" s="151"/>
      <c r="G60" s="152"/>
      <c r="H60" s="153"/>
      <c r="I60" s="13"/>
      <c r="J60" s="26"/>
      <c r="K60" s="36"/>
      <c r="L60" s="44"/>
      <c r="M60" s="69"/>
      <c r="N60" s="78"/>
      <c r="O60" s="13"/>
      <c r="P60" s="14"/>
    </row>
    <row r="61" spans="1:16" ht="12.75">
      <c r="A61" s="13"/>
      <c r="B61" s="13" t="s">
        <v>93</v>
      </c>
      <c r="C61" s="94"/>
      <c r="D61" s="149"/>
      <c r="E61" s="150"/>
      <c r="F61" s="151"/>
      <c r="G61" s="152"/>
      <c r="H61" s="153"/>
      <c r="I61" s="13" t="s">
        <v>94</v>
      </c>
      <c r="J61" s="26"/>
      <c r="K61" s="36"/>
      <c r="L61" s="44"/>
      <c r="M61" s="69"/>
      <c r="N61" s="78"/>
      <c r="O61" s="13"/>
      <c r="P61" s="14"/>
    </row>
    <row r="62" spans="1:16" ht="12.75">
      <c r="A62" s="13"/>
      <c r="B62" s="13"/>
      <c r="C62" s="94"/>
      <c r="D62" s="26"/>
      <c r="E62" s="36"/>
      <c r="F62" s="44"/>
      <c r="G62" s="69"/>
      <c r="H62" s="78"/>
      <c r="I62" s="13"/>
      <c r="J62" s="23"/>
      <c r="K62" s="36"/>
      <c r="L62" s="44"/>
      <c r="M62" s="69"/>
      <c r="N62" s="78"/>
      <c r="O62" s="13"/>
      <c r="P62" s="14"/>
    </row>
    <row r="63" spans="1:16" ht="12.75">
      <c r="A63" s="13"/>
      <c r="B63" s="13"/>
      <c r="C63" s="94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</row>
    <row r="64" spans="1:16" ht="12.75">
      <c r="A64" s="14"/>
      <c r="B64" s="13"/>
      <c r="C64" s="94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</row>
    <row r="65" spans="1:15" ht="12.75">
      <c r="A65" s="10" t="s">
        <v>18</v>
      </c>
      <c r="B65" s="4"/>
      <c r="C65" s="9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>
      <c r="A66" s="2" t="s">
        <v>6</v>
      </c>
      <c r="B66" s="3" t="s">
        <v>5</v>
      </c>
      <c r="C66" s="96"/>
      <c r="D66" s="45"/>
      <c r="E66" s="49"/>
      <c r="F66" s="53"/>
      <c r="G66" s="70"/>
      <c r="H66" s="79"/>
      <c r="I66" s="3" t="s">
        <v>1</v>
      </c>
      <c r="J66" s="45"/>
      <c r="K66" s="49"/>
      <c r="L66" s="53"/>
      <c r="M66" s="70"/>
      <c r="N66" s="79"/>
      <c r="O66" s="3"/>
    </row>
    <row r="67" spans="1:15" s="14" customFormat="1" ht="12.75">
      <c r="A67" s="14" t="s">
        <v>0</v>
      </c>
      <c r="B67" s="13" t="s">
        <v>90</v>
      </c>
      <c r="C67" s="94"/>
      <c r="D67" s="26"/>
      <c r="E67" s="36"/>
      <c r="F67" s="44"/>
      <c r="G67" s="69"/>
      <c r="H67" s="78"/>
      <c r="I67" s="13" t="s">
        <v>91</v>
      </c>
      <c r="J67" s="26"/>
      <c r="K67" s="36"/>
      <c r="L67" s="40"/>
      <c r="M67" s="69"/>
      <c r="N67" s="78"/>
      <c r="O67" s="13"/>
    </row>
    <row r="68" spans="1:15" ht="12.75">
      <c r="A68" s="2"/>
      <c r="B68" s="3"/>
      <c r="C68" s="96"/>
      <c r="D68" s="45"/>
      <c r="E68" s="49"/>
      <c r="F68" s="53"/>
      <c r="G68" s="70"/>
      <c r="H68" s="79"/>
      <c r="I68" s="3"/>
      <c r="J68" s="45"/>
      <c r="K68" s="49"/>
      <c r="L68" s="53"/>
      <c r="M68" s="70"/>
      <c r="N68" s="79"/>
      <c r="O68" s="3"/>
    </row>
    <row r="69" spans="1:15" ht="12.75">
      <c r="A69" s="2"/>
      <c r="B69" s="3"/>
      <c r="C69" s="96"/>
      <c r="D69" s="45"/>
      <c r="E69" s="49"/>
      <c r="F69" s="53"/>
      <c r="G69" s="70"/>
      <c r="H69" s="79"/>
      <c r="I69" s="3"/>
      <c r="J69" s="45"/>
      <c r="K69" s="49"/>
      <c r="L69" s="53"/>
      <c r="M69" s="70"/>
      <c r="N69" s="79"/>
      <c r="O69" s="3"/>
    </row>
    <row r="70" spans="1:15" ht="12.75">
      <c r="A70" s="2"/>
      <c r="B70" s="3"/>
      <c r="C70" s="96"/>
      <c r="D70" s="45"/>
      <c r="E70" s="49"/>
      <c r="F70" s="53"/>
      <c r="G70" s="70"/>
      <c r="H70" s="79"/>
      <c r="I70" s="3"/>
      <c r="J70" s="45"/>
      <c r="K70" s="49"/>
      <c r="L70" s="53"/>
      <c r="M70" s="70"/>
      <c r="N70" s="79"/>
      <c r="O70" s="3"/>
    </row>
    <row r="71" spans="1:15" ht="12.75">
      <c r="A71" s="2"/>
      <c r="B71" s="3"/>
      <c r="C71" s="96"/>
      <c r="D71" s="45"/>
      <c r="E71" s="49"/>
      <c r="F71" s="53"/>
      <c r="G71" s="70"/>
      <c r="H71" s="79"/>
      <c r="I71" s="3"/>
      <c r="J71" s="45"/>
      <c r="K71" s="49"/>
      <c r="L71" s="53"/>
      <c r="M71" s="70"/>
      <c r="N71" s="79"/>
      <c r="O71" s="3"/>
    </row>
    <row r="72" spans="1:15" s="15" customFormat="1" ht="13.5" thickBot="1">
      <c r="A72" s="154"/>
      <c r="B72" s="155"/>
      <c r="C72" s="156"/>
      <c r="D72" s="157"/>
      <c r="E72" s="158"/>
      <c r="F72" s="159"/>
      <c r="G72" s="160"/>
      <c r="H72" s="161"/>
      <c r="I72" s="155"/>
      <c r="J72" s="157"/>
      <c r="K72" s="158"/>
      <c r="L72" s="159"/>
      <c r="M72" s="160"/>
      <c r="N72" s="161"/>
      <c r="O72" s="155"/>
    </row>
    <row r="73" spans="1:15" s="14" customFormat="1" ht="12.75">
      <c r="A73" s="13" t="s">
        <v>3</v>
      </c>
      <c r="B73" s="13" t="s">
        <v>76</v>
      </c>
      <c r="C73" s="94"/>
      <c r="D73" s="26">
        <f>'[2]Upland Prairie'!$C$38</f>
        <v>131.56</v>
      </c>
      <c r="E73" s="36"/>
      <c r="F73" s="44"/>
      <c r="G73" s="69"/>
      <c r="H73" s="78"/>
      <c r="I73" s="4" t="s">
        <v>11</v>
      </c>
      <c r="J73" s="23" t="s">
        <v>96</v>
      </c>
      <c r="K73" s="31"/>
      <c r="L73" s="44"/>
      <c r="M73" s="69"/>
      <c r="N73" s="78"/>
      <c r="O73" s="13"/>
    </row>
    <row r="74" spans="2:17" ht="12.75">
      <c r="B74" s="6" t="s">
        <v>77</v>
      </c>
      <c r="C74" s="97"/>
      <c r="D74" s="46">
        <f>SUM('[2]Upland Prairie'!$C$38,'[2]Upland Prairie'!$C$40)</f>
        <v>156.64000000000001</v>
      </c>
      <c r="E74" s="50"/>
      <c r="F74" s="54"/>
      <c r="G74" s="71"/>
      <c r="H74" s="81"/>
      <c r="I74" s="4" t="s">
        <v>11</v>
      </c>
      <c r="J74" s="23" t="s">
        <v>96</v>
      </c>
      <c r="K74" s="31"/>
      <c r="L74" s="40"/>
      <c r="M74" s="62"/>
      <c r="N74" s="76"/>
      <c r="O74" s="4"/>
      <c r="Q74" s="9"/>
    </row>
    <row r="75" spans="1:17" ht="12.75">
      <c r="A75" s="4"/>
      <c r="B75" s="6" t="s">
        <v>78</v>
      </c>
      <c r="C75" s="97"/>
      <c r="D75" s="46">
        <f>'[2]Upland Prairie'!$C$42</f>
        <v>286</v>
      </c>
      <c r="E75" s="50"/>
      <c r="F75" s="54"/>
      <c r="G75" s="71"/>
      <c r="H75" s="81"/>
      <c r="I75" s="4" t="s">
        <v>11</v>
      </c>
      <c r="J75" s="23" t="s">
        <v>96</v>
      </c>
      <c r="K75" s="31"/>
      <c r="L75" s="40"/>
      <c r="M75" s="62"/>
      <c r="N75" s="76"/>
      <c r="O75" s="4"/>
      <c r="Q75" s="9"/>
    </row>
    <row r="76" spans="1:15" ht="12.75">
      <c r="A76" s="4"/>
      <c r="B76" s="4" t="s">
        <v>75</v>
      </c>
      <c r="C76" s="97"/>
      <c r="D76" s="46">
        <f>SUM('[2]Upland Prairie'!$C$42,'[2]Upland Prairie'!$C$41)</f>
        <v>402.15999999999997</v>
      </c>
      <c r="E76" s="50"/>
      <c r="F76" s="54"/>
      <c r="G76" s="71"/>
      <c r="H76" s="81"/>
      <c r="I76" s="4" t="s">
        <v>11</v>
      </c>
      <c r="J76" s="23" t="s">
        <v>96</v>
      </c>
      <c r="K76" s="31"/>
      <c r="L76" s="40"/>
      <c r="M76" s="62"/>
      <c r="N76" s="76"/>
      <c r="O76" s="4"/>
    </row>
    <row r="77" spans="1:15" ht="12.75">
      <c r="A77" s="4"/>
      <c r="B77" s="4" t="s">
        <v>7</v>
      </c>
      <c r="C77" s="97"/>
      <c r="D77" s="46">
        <f>'[2]Upland Prairie'!$C$77</f>
        <v>677.78</v>
      </c>
      <c r="E77" s="50"/>
      <c r="F77" s="54"/>
      <c r="G77" s="71"/>
      <c r="H77" s="81"/>
      <c r="I77" s="4" t="s">
        <v>11</v>
      </c>
      <c r="J77" s="23"/>
      <c r="K77" s="31"/>
      <c r="L77" s="40"/>
      <c r="M77" s="62"/>
      <c r="N77" s="76"/>
      <c r="O77" s="13"/>
    </row>
    <row r="78" spans="1:15" ht="12.75">
      <c r="A78" s="4"/>
      <c r="B78" s="6" t="s">
        <v>100</v>
      </c>
      <c r="C78" s="97"/>
      <c r="D78" s="46">
        <f>'[2]Upland Prairie'!$C$78</f>
        <v>5400</v>
      </c>
      <c r="E78" s="50"/>
      <c r="F78" s="54"/>
      <c r="G78" s="71"/>
      <c r="H78" s="81"/>
      <c r="I78" s="4" t="s">
        <v>11</v>
      </c>
      <c r="J78" s="23"/>
      <c r="K78" s="31"/>
      <c r="L78" s="40"/>
      <c r="M78" s="62"/>
      <c r="N78" s="76"/>
      <c r="O78" s="13"/>
    </row>
    <row r="79" spans="1:15" ht="12.75">
      <c r="A79" s="4"/>
      <c r="B79" s="6"/>
      <c r="C79" s="95"/>
      <c r="D79" s="47"/>
      <c r="E79" s="51"/>
      <c r="F79" s="55"/>
      <c r="G79" s="72"/>
      <c r="H79" s="82"/>
      <c r="I79" s="4" t="s">
        <v>11</v>
      </c>
      <c r="J79" s="23"/>
      <c r="K79" s="31"/>
      <c r="L79" s="40"/>
      <c r="M79" s="62"/>
      <c r="N79" s="76"/>
      <c r="O79" s="4"/>
    </row>
    <row r="80" spans="1:15" ht="12.75">
      <c r="A80" s="4"/>
      <c r="B80" s="6"/>
      <c r="C80" s="95"/>
      <c r="D80" s="47"/>
      <c r="E80" s="51"/>
      <c r="F80" s="55"/>
      <c r="G80" s="72"/>
      <c r="H80" s="82"/>
      <c r="I80" s="4" t="s">
        <v>11</v>
      </c>
      <c r="J80" s="23"/>
      <c r="K80" s="31"/>
      <c r="L80" s="40"/>
      <c r="M80" s="62"/>
      <c r="N80" s="76"/>
      <c r="O80" s="4"/>
    </row>
    <row r="81" spans="3:14" s="15" customFormat="1" ht="13.5" thickBot="1">
      <c r="C81" s="93"/>
      <c r="D81" s="22"/>
      <c r="E81" s="32"/>
      <c r="F81" s="42"/>
      <c r="G81" s="65"/>
      <c r="H81" s="77"/>
      <c r="I81" s="15" t="s">
        <v>11</v>
      </c>
      <c r="J81" s="22"/>
      <c r="K81" s="32"/>
      <c r="L81" s="42"/>
      <c r="M81" s="65"/>
      <c r="N81" s="77"/>
    </row>
    <row r="82" spans="1:14" s="5" customFormat="1" ht="12.75">
      <c r="A82" t="s">
        <v>4</v>
      </c>
      <c r="B82" s="5" t="s">
        <v>76</v>
      </c>
      <c r="C82" s="114"/>
      <c r="D82" s="115">
        <f>'[2]Upland Prairie'!$D$38</f>
        <v>2.2126</v>
      </c>
      <c r="E82" s="116"/>
      <c r="F82" s="117"/>
      <c r="G82" s="118"/>
      <c r="H82" s="119"/>
      <c r="I82" s="4" t="s">
        <v>12</v>
      </c>
      <c r="J82" s="23" t="s">
        <v>96</v>
      </c>
      <c r="K82" s="31"/>
      <c r="L82" s="40"/>
      <c r="M82" s="62"/>
      <c r="N82" s="76"/>
    </row>
    <row r="83" spans="2:15" ht="12.75">
      <c r="B83" s="6" t="s">
        <v>77</v>
      </c>
      <c r="C83" s="120"/>
      <c r="D83" s="121">
        <f>SUM('[2]Upland Prairie'!$D$38,'[2]Upland Prairie'!$D$40)</f>
        <v>2.5870900000000003</v>
      </c>
      <c r="E83" s="122"/>
      <c r="F83" s="123"/>
      <c r="G83" s="124"/>
      <c r="H83" s="125"/>
      <c r="I83" s="4" t="s">
        <v>12</v>
      </c>
      <c r="J83" s="23" t="s">
        <v>96</v>
      </c>
      <c r="K83" s="31"/>
      <c r="L83" s="40"/>
      <c r="M83" s="62"/>
      <c r="N83" s="76"/>
      <c r="O83" s="13"/>
    </row>
    <row r="84" spans="2:15" ht="12.75">
      <c r="B84" s="6" t="s">
        <v>78</v>
      </c>
      <c r="C84" s="120"/>
      <c r="D84" s="121">
        <f>'[2]Upland Prairie'!$D$42</f>
        <v>3.185</v>
      </c>
      <c r="E84" s="122"/>
      <c r="F84" s="123"/>
      <c r="G84" s="124"/>
      <c r="H84" s="125"/>
      <c r="I84" s="4" t="s">
        <v>12</v>
      </c>
      <c r="J84" s="23" t="s">
        <v>96</v>
      </c>
      <c r="K84" s="31"/>
      <c r="L84" s="40"/>
      <c r="M84" s="62"/>
      <c r="N84" s="76"/>
      <c r="O84" s="13"/>
    </row>
    <row r="85" spans="2:15" ht="12.75">
      <c r="B85" s="4" t="s">
        <v>75</v>
      </c>
      <c r="C85" s="120"/>
      <c r="D85" s="121">
        <f>SUM('[2]Upland Prairie'!$D$42,'[2]Upland Prairie'!$D$41)</f>
        <v>4.91948</v>
      </c>
      <c r="E85" s="122"/>
      <c r="F85" s="123"/>
      <c r="G85" s="124"/>
      <c r="H85" s="125"/>
      <c r="I85" s="4" t="s">
        <v>12</v>
      </c>
      <c r="J85" s="23" t="s">
        <v>96</v>
      </c>
      <c r="K85" s="31"/>
      <c r="L85" s="40"/>
      <c r="M85" s="62"/>
      <c r="N85" s="76"/>
      <c r="O85" s="13"/>
    </row>
    <row r="86" spans="2:15" ht="12.75">
      <c r="B86" s="4" t="s">
        <v>7</v>
      </c>
      <c r="C86" s="120"/>
      <c r="D86" s="121">
        <f>'[2]Upland Prairie'!$D$77</f>
        <v>6.91156</v>
      </c>
      <c r="E86" s="122"/>
      <c r="F86" s="123"/>
      <c r="G86" s="124"/>
      <c r="H86" s="125"/>
      <c r="I86" s="4" t="s">
        <v>12</v>
      </c>
      <c r="J86" s="23"/>
      <c r="K86" s="31"/>
      <c r="L86" s="40"/>
      <c r="M86" s="62"/>
      <c r="N86" s="76"/>
      <c r="O86" s="13"/>
    </row>
    <row r="87" spans="2:15" ht="12.75">
      <c r="B87" s="6" t="s">
        <v>101</v>
      </c>
      <c r="C87" s="120"/>
      <c r="D87" s="121">
        <f>'[2]Upland Prairie'!$D$78</f>
        <v>440</v>
      </c>
      <c r="E87" s="122"/>
      <c r="F87" s="123"/>
      <c r="G87" s="124"/>
      <c r="H87" s="125"/>
      <c r="I87" s="4" t="s">
        <v>12</v>
      </c>
      <c r="J87" s="23"/>
      <c r="K87" s="31"/>
      <c r="L87" s="40"/>
      <c r="M87" s="62"/>
      <c r="N87" s="76"/>
      <c r="O87" s="13"/>
    </row>
    <row r="88" spans="2:14" ht="12.75">
      <c r="B88" s="4" t="s">
        <v>64</v>
      </c>
      <c r="C88" s="120"/>
      <c r="D88" s="126"/>
      <c r="E88" s="127"/>
      <c r="F88" s="128"/>
      <c r="G88" s="129"/>
      <c r="H88" s="130"/>
      <c r="I88" s="4" t="s">
        <v>12</v>
      </c>
      <c r="J88" s="21"/>
      <c r="K88" s="29"/>
      <c r="L88" s="40"/>
      <c r="M88" s="64"/>
      <c r="N88" s="80"/>
    </row>
    <row r="89" spans="2:14" ht="12.75">
      <c r="B89" s="4" t="s">
        <v>65</v>
      </c>
      <c r="C89" s="120"/>
      <c r="D89" s="126"/>
      <c r="E89" s="127"/>
      <c r="F89" s="128"/>
      <c r="G89" s="129"/>
      <c r="H89" s="130"/>
      <c r="I89" s="4" t="s">
        <v>12</v>
      </c>
      <c r="J89" s="21"/>
      <c r="K89" s="29"/>
      <c r="L89" s="40"/>
      <c r="M89" s="64"/>
      <c r="N89" s="80"/>
    </row>
    <row r="90" spans="2:14" ht="12.75">
      <c r="B90" s="4" t="s">
        <v>81</v>
      </c>
      <c r="D90" s="98"/>
      <c r="E90" s="29"/>
      <c r="F90" s="41"/>
      <c r="G90" s="64"/>
      <c r="H90" s="80"/>
      <c r="I90" s="4" t="s">
        <v>12</v>
      </c>
      <c r="J90" s="23"/>
      <c r="K90" s="29"/>
      <c r="L90" s="41"/>
      <c r="M90" s="64"/>
      <c r="N90" s="80"/>
    </row>
    <row r="91" spans="2:14" ht="12.75">
      <c r="B91" s="4" t="s">
        <v>102</v>
      </c>
      <c r="D91" s="98">
        <f>0.1</f>
        <v>0.1</v>
      </c>
      <c r="E91" s="29"/>
      <c r="F91" s="41"/>
      <c r="G91" s="64"/>
      <c r="H91" s="80"/>
      <c r="I91" s="4" t="s">
        <v>12</v>
      </c>
      <c r="J91" s="23" t="s">
        <v>103</v>
      </c>
      <c r="K91" s="29"/>
      <c r="L91" s="41"/>
      <c r="M91" s="64"/>
      <c r="N91" s="80"/>
    </row>
    <row r="92" spans="4:14" ht="12.75">
      <c r="D92" s="98"/>
      <c r="E92" s="29"/>
      <c r="F92" s="41"/>
      <c r="G92" s="64"/>
      <c r="H92" s="80"/>
      <c r="I92" s="4" t="s">
        <v>12</v>
      </c>
      <c r="J92" s="23"/>
      <c r="K92" s="29"/>
      <c r="L92" s="41"/>
      <c r="M92" s="64"/>
      <c r="N92" s="80"/>
    </row>
    <row r="93" spans="2:14" ht="12.75">
      <c r="B93" s="4"/>
      <c r="D93" s="98"/>
      <c r="E93" s="29"/>
      <c r="F93" s="41"/>
      <c r="G93" s="64"/>
      <c r="H93" s="80"/>
      <c r="I93" s="4" t="s">
        <v>12</v>
      </c>
      <c r="J93" s="23"/>
      <c r="K93" s="29"/>
      <c r="L93" s="41"/>
      <c r="M93" s="64"/>
      <c r="N93" s="80"/>
    </row>
    <row r="94" spans="2:14" ht="12.75">
      <c r="B94" s="4"/>
      <c r="D94" s="98"/>
      <c r="E94" s="29"/>
      <c r="F94" s="41"/>
      <c r="G94" s="64"/>
      <c r="H94" s="80"/>
      <c r="I94" s="4" t="s">
        <v>12</v>
      </c>
      <c r="J94" s="23"/>
      <c r="K94" s="29"/>
      <c r="L94" s="41"/>
      <c r="M94" s="64"/>
      <c r="N94" s="80"/>
    </row>
    <row r="95" spans="3:14" s="15" customFormat="1" ht="13.5" thickBot="1">
      <c r="C95" s="93"/>
      <c r="D95" s="22"/>
      <c r="E95" s="32"/>
      <c r="F95" s="42"/>
      <c r="G95" s="65"/>
      <c r="H95" s="77"/>
      <c r="I95" s="17" t="s">
        <v>12</v>
      </c>
      <c r="J95" s="22"/>
      <c r="K95" s="32"/>
      <c r="L95" s="42"/>
      <c r="M95" s="65"/>
      <c r="N95" s="77"/>
    </row>
    <row r="96" spans="1:14" s="5" customFormat="1" ht="12.75">
      <c r="A96" t="s">
        <v>32</v>
      </c>
      <c r="B96" s="4" t="s">
        <v>76</v>
      </c>
      <c r="C96" s="131"/>
      <c r="D96" s="24"/>
      <c r="E96" s="31"/>
      <c r="F96" s="40"/>
      <c r="G96" s="62"/>
      <c r="H96" s="76"/>
      <c r="I96" s="4" t="s">
        <v>38</v>
      </c>
      <c r="J96" s="23"/>
      <c r="K96" s="31"/>
      <c r="L96" s="40"/>
      <c r="M96" s="62"/>
      <c r="N96" s="76"/>
    </row>
    <row r="97" spans="2:15" ht="12.75">
      <c r="B97" s="6" t="s">
        <v>77</v>
      </c>
      <c r="C97" s="95"/>
      <c r="D97" s="48"/>
      <c r="E97" s="52"/>
      <c r="F97" s="56"/>
      <c r="G97" s="73"/>
      <c r="H97" s="83"/>
      <c r="I97" s="4" t="s">
        <v>38</v>
      </c>
      <c r="J97" s="23"/>
      <c r="K97" s="31"/>
      <c r="L97" s="40"/>
      <c r="M97" s="62"/>
      <c r="N97" s="76"/>
      <c r="O97" s="13"/>
    </row>
    <row r="98" spans="2:15" ht="12.75">
      <c r="B98" s="6" t="s">
        <v>78</v>
      </c>
      <c r="C98" s="95"/>
      <c r="D98" s="48"/>
      <c r="E98" s="52"/>
      <c r="F98" s="56"/>
      <c r="G98" s="73"/>
      <c r="H98" s="83"/>
      <c r="I98" s="4" t="s">
        <v>38</v>
      </c>
      <c r="J98" s="23"/>
      <c r="K98" s="31"/>
      <c r="L98" s="40"/>
      <c r="M98" s="62"/>
      <c r="N98" s="76"/>
      <c r="O98" s="13"/>
    </row>
    <row r="99" spans="2:15" ht="12.75">
      <c r="B99" s="4" t="s">
        <v>75</v>
      </c>
      <c r="C99" s="95"/>
      <c r="D99" s="48"/>
      <c r="E99" s="52"/>
      <c r="F99" s="56"/>
      <c r="G99" s="73"/>
      <c r="H99" s="83"/>
      <c r="I99" s="4" t="s">
        <v>38</v>
      </c>
      <c r="J99" s="23"/>
      <c r="K99" s="31"/>
      <c r="L99" s="40"/>
      <c r="M99" s="62"/>
      <c r="N99" s="76"/>
      <c r="O99" s="13"/>
    </row>
    <row r="100" spans="2:15" ht="12.75">
      <c r="B100" s="4" t="s">
        <v>7</v>
      </c>
      <c r="C100" s="95"/>
      <c r="D100" s="48"/>
      <c r="E100" s="52"/>
      <c r="F100" s="56"/>
      <c r="G100" s="73"/>
      <c r="H100" s="83"/>
      <c r="I100" s="4" t="s">
        <v>38</v>
      </c>
      <c r="J100" s="23"/>
      <c r="K100" s="31"/>
      <c r="L100" s="40"/>
      <c r="M100" s="62"/>
      <c r="N100" s="76"/>
      <c r="O100" s="13"/>
    </row>
    <row r="101" spans="2:15" ht="12.75">
      <c r="B101" s="6" t="s">
        <v>63</v>
      </c>
      <c r="C101" s="95"/>
      <c r="D101" s="48"/>
      <c r="E101" s="52"/>
      <c r="F101" s="56"/>
      <c r="G101" s="73"/>
      <c r="H101" s="83"/>
      <c r="I101" s="4" t="s">
        <v>38</v>
      </c>
      <c r="J101" s="23"/>
      <c r="K101" s="31"/>
      <c r="L101" s="40"/>
      <c r="M101" s="62"/>
      <c r="N101" s="76"/>
      <c r="O101" s="13"/>
    </row>
    <row r="102" spans="2:15" ht="12.75">
      <c r="B102" s="6" t="s">
        <v>82</v>
      </c>
      <c r="C102" s="95"/>
      <c r="D102" s="48"/>
      <c r="E102" s="52"/>
      <c r="F102" s="56"/>
      <c r="G102" s="73"/>
      <c r="H102" s="83"/>
      <c r="I102" s="4" t="s">
        <v>38</v>
      </c>
      <c r="J102" s="23"/>
      <c r="K102" s="31"/>
      <c r="L102" s="40"/>
      <c r="M102" s="62"/>
      <c r="N102" s="76"/>
      <c r="O102" s="13"/>
    </row>
    <row r="103" spans="2:15" ht="12.75">
      <c r="B103" s="6" t="s">
        <v>83</v>
      </c>
      <c r="C103" s="95"/>
      <c r="D103" s="135"/>
      <c r="E103" s="52"/>
      <c r="F103" s="56"/>
      <c r="G103" s="73"/>
      <c r="H103" s="83"/>
      <c r="I103" s="4" t="s">
        <v>38</v>
      </c>
      <c r="J103" s="23"/>
      <c r="K103" s="31"/>
      <c r="L103" s="40"/>
      <c r="M103" s="62"/>
      <c r="N103" s="76"/>
      <c r="O103" s="13"/>
    </row>
    <row r="104" spans="2:15" ht="12.75">
      <c r="B104" s="6"/>
      <c r="C104" s="95"/>
      <c r="D104" s="48"/>
      <c r="E104" s="52"/>
      <c r="F104" s="56"/>
      <c r="G104" s="73"/>
      <c r="H104" s="83"/>
      <c r="I104" s="4" t="s">
        <v>38</v>
      </c>
      <c r="J104" s="23"/>
      <c r="K104" s="31"/>
      <c r="L104" s="40"/>
      <c r="M104" s="62"/>
      <c r="N104" s="76"/>
      <c r="O104" s="13"/>
    </row>
    <row r="105" spans="4:14" ht="12.75">
      <c r="D105" s="21"/>
      <c r="E105" s="29"/>
      <c r="F105" s="41"/>
      <c r="G105" s="64"/>
      <c r="H105" s="80"/>
      <c r="I105" s="4" t="s">
        <v>38</v>
      </c>
      <c r="J105" s="21"/>
      <c r="K105" s="29"/>
      <c r="L105" s="41"/>
      <c r="M105" s="64"/>
      <c r="N105" s="80"/>
    </row>
    <row r="108" spans="1:14" ht="12.75">
      <c r="A108" t="s">
        <v>51</v>
      </c>
      <c r="B108" t="s">
        <v>79</v>
      </c>
      <c r="C108" s="92"/>
      <c r="D108" s="99">
        <f>D73/D82</f>
        <v>59.45945945945946</v>
      </c>
      <c r="E108" s="29"/>
      <c r="F108" s="41"/>
      <c r="G108" s="64"/>
      <c r="H108" s="80"/>
      <c r="J108" s="98"/>
      <c r="K108" s="29"/>
      <c r="L108" s="41"/>
      <c r="M108" s="64"/>
      <c r="N108" s="80"/>
    </row>
    <row r="109" spans="2:14" ht="12.75">
      <c r="B109" t="s">
        <v>80</v>
      </c>
      <c r="C109" s="92"/>
      <c r="D109" s="99">
        <f>D75/D84</f>
        <v>89.79591836734694</v>
      </c>
      <c r="E109" s="29"/>
      <c r="F109" s="41"/>
      <c r="G109" s="64"/>
      <c r="H109" s="80"/>
      <c r="J109" s="98"/>
      <c r="K109" s="29"/>
      <c r="L109" s="41"/>
      <c r="M109" s="64"/>
      <c r="N109" s="80"/>
    </row>
    <row r="110" spans="2:14" ht="12.75">
      <c r="B110" t="s">
        <v>73</v>
      </c>
      <c r="C110" s="92"/>
      <c r="D110" s="99">
        <f>(D74+D76)/(D83+D85)</f>
        <v>74.44145595125336</v>
      </c>
      <c r="E110" s="29"/>
      <c r="F110" s="41"/>
      <c r="G110" s="64"/>
      <c r="H110" s="80"/>
      <c r="J110" s="98"/>
      <c r="K110" s="29"/>
      <c r="L110" s="41"/>
      <c r="M110" s="64"/>
      <c r="N110" s="80"/>
    </row>
    <row r="111" spans="2:14" ht="12.75">
      <c r="B111" t="s">
        <v>52</v>
      </c>
      <c r="C111" s="92"/>
      <c r="D111" s="99">
        <f>D74/D83</f>
        <v>60.54679195544028</v>
      </c>
      <c r="E111" s="29"/>
      <c r="F111" s="41"/>
      <c r="G111" s="64"/>
      <c r="H111" s="80"/>
      <c r="J111" s="98"/>
      <c r="K111" s="29"/>
      <c r="L111" s="41"/>
      <c r="M111" s="64"/>
      <c r="N111" s="80"/>
    </row>
    <row r="112" spans="2:14" ht="12.75">
      <c r="B112" t="s">
        <v>53</v>
      </c>
      <c r="C112" s="92"/>
      <c r="D112" s="99">
        <f>D76/D85</f>
        <v>81.74847748135981</v>
      </c>
      <c r="E112" s="29"/>
      <c r="F112" s="41"/>
      <c r="G112" s="64"/>
      <c r="H112" s="80"/>
      <c r="J112" s="98"/>
      <c r="K112" s="29"/>
      <c r="L112" s="41"/>
      <c r="M112" s="64"/>
      <c r="N112" s="80"/>
    </row>
    <row r="113" spans="2:14" ht="12.75">
      <c r="B113" t="s">
        <v>37</v>
      </c>
      <c r="C113" s="92"/>
      <c r="D113" s="99">
        <f>D77/D86</f>
        <v>98.0646916181007</v>
      </c>
      <c r="E113" s="29"/>
      <c r="F113" s="41"/>
      <c r="G113" s="64"/>
      <c r="H113" s="80"/>
      <c r="J113" s="98"/>
      <c r="K113" s="29"/>
      <c r="L113" s="41"/>
      <c r="M113" s="64"/>
      <c r="N113" s="80"/>
    </row>
    <row r="114" spans="2:14" ht="12.75">
      <c r="B114" t="s">
        <v>54</v>
      </c>
      <c r="C114" s="92"/>
      <c r="D114" s="99">
        <f>D78/D87</f>
        <v>12.272727272727273</v>
      </c>
      <c r="E114" s="29"/>
      <c r="F114" s="41"/>
      <c r="G114" s="64"/>
      <c r="H114" s="80"/>
      <c r="J114" s="98"/>
      <c r="K114" s="29"/>
      <c r="L114" s="40"/>
      <c r="M114" s="64"/>
      <c r="N114" s="80"/>
    </row>
  </sheetData>
  <hyperlinks>
    <hyperlink ref="J41" r:id="rId1" display="http://www.epa.gov/castnet/sites/knz184.html"/>
    <hyperlink ref="J42" r:id="rId2" display="http://www.epa.gov/castnet/sites/knz184.html"/>
    <hyperlink ref="J43" r:id="rId3" display="http://www.epa.gov/castnet/sites/knz184.html"/>
    <hyperlink ref="J44" r:id="rId4" display="http://www.epa.gov/castnet/sites/knz184.html"/>
    <hyperlink ref="J45" r:id="rId5" display="http://www.epa.gov/castnet/sites/knz184.html"/>
    <hyperlink ref="J46" r:id="rId6" display="http://www.epa.gov/castnet/sites/knz184.html"/>
  </hyperlinks>
  <printOptions gridLines="1"/>
  <pageMargins left="0.3" right="0.3" top="0.6" bottom="0.5" header="0.2" footer="0.2"/>
  <pageSetup horizontalDpi="600" verticalDpi="600" orientation="portrait" r:id="rId9"/>
  <headerFooter alignWithMargins="0">
    <oddHeader>&amp;L&amp;D
&amp;T&amp;RFile = &amp;F
Sheet = &amp;A</oddHeader>
    <oddFooter>&amp;CPage &amp;P</oddFooter>
  </headerFooter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L13" sqref="L13"/>
    </sheetView>
  </sheetViews>
  <sheetFormatPr defaultColWidth="9.140625" defaultRowHeight="12.75"/>
  <cols>
    <col min="2" max="2" width="13.7109375" style="0" customWidth="1"/>
  </cols>
  <sheetData>
    <row r="1" ht="12.75">
      <c r="A1" t="s">
        <v>127</v>
      </c>
    </row>
    <row r="2" ht="12.75">
      <c r="A2" t="s">
        <v>128</v>
      </c>
    </row>
    <row r="4" spans="1:13" ht="12.75">
      <c r="A4" t="s">
        <v>112</v>
      </c>
      <c r="B4" t="s">
        <v>113</v>
      </c>
      <c r="C4" t="s">
        <v>114</v>
      </c>
      <c r="D4" t="s">
        <v>115</v>
      </c>
      <c r="E4" t="s">
        <v>116</v>
      </c>
      <c r="F4" t="s">
        <v>117</v>
      </c>
      <c r="G4" t="s">
        <v>118</v>
      </c>
      <c r="H4" t="s">
        <v>119</v>
      </c>
      <c r="I4" t="s">
        <v>120</v>
      </c>
      <c r="J4" t="s">
        <v>121</v>
      </c>
      <c r="K4" t="s">
        <v>122</v>
      </c>
      <c r="L4" t="s">
        <v>123</v>
      </c>
      <c r="M4" s="113" t="s">
        <v>131</v>
      </c>
    </row>
    <row r="5" spans="1:12" ht="12.75">
      <c r="A5" t="s">
        <v>124</v>
      </c>
      <c r="B5" t="s">
        <v>125</v>
      </c>
      <c r="C5" t="s">
        <v>126</v>
      </c>
      <c r="D5">
        <v>2002</v>
      </c>
      <c r="E5">
        <v>2.05</v>
      </c>
      <c r="F5">
        <v>2.76</v>
      </c>
      <c r="G5">
        <v>1.85</v>
      </c>
      <c r="H5">
        <v>0.17</v>
      </c>
      <c r="I5">
        <v>0.36</v>
      </c>
      <c r="J5">
        <v>4.81</v>
      </c>
      <c r="K5">
        <v>2.37</v>
      </c>
      <c r="L5">
        <v>7.19</v>
      </c>
    </row>
    <row r="6" spans="1:12" ht="12.75">
      <c r="A6" t="s">
        <v>124</v>
      </c>
      <c r="B6" t="s">
        <v>125</v>
      </c>
      <c r="C6" t="s">
        <v>126</v>
      </c>
      <c r="D6">
        <v>2003</v>
      </c>
      <c r="E6">
        <v>2.45</v>
      </c>
      <c r="F6">
        <v>3.15</v>
      </c>
      <c r="G6">
        <v>1.22</v>
      </c>
      <c r="H6">
        <v>0.22</v>
      </c>
      <c r="I6">
        <v>0.32</v>
      </c>
      <c r="J6">
        <v>5.6</v>
      </c>
      <c r="K6">
        <v>1.75</v>
      </c>
      <c r="L6">
        <v>7.35</v>
      </c>
    </row>
    <row r="7" spans="1:12" ht="12.75">
      <c r="A7" t="s">
        <v>124</v>
      </c>
      <c r="B7" t="s">
        <v>125</v>
      </c>
      <c r="C7" t="s">
        <v>126</v>
      </c>
      <c r="D7">
        <v>2004</v>
      </c>
      <c r="E7">
        <v>2.31</v>
      </c>
      <c r="F7">
        <v>3.1</v>
      </c>
      <c r="G7">
        <v>1.1</v>
      </c>
      <c r="H7">
        <v>0.18</v>
      </c>
      <c r="I7">
        <v>0.29</v>
      </c>
      <c r="J7">
        <v>5.41</v>
      </c>
      <c r="K7">
        <v>1.57</v>
      </c>
      <c r="L7">
        <v>6.98</v>
      </c>
    </row>
    <row r="8" spans="1:12" ht="12.75">
      <c r="A8" t="s">
        <v>124</v>
      </c>
      <c r="B8" t="s">
        <v>125</v>
      </c>
      <c r="C8" t="s">
        <v>126</v>
      </c>
      <c r="D8">
        <v>2005</v>
      </c>
      <c r="E8">
        <v>2.39</v>
      </c>
      <c r="F8">
        <v>3.26</v>
      </c>
      <c r="G8">
        <v>1.37</v>
      </c>
      <c r="H8">
        <v>0.17</v>
      </c>
      <c r="I8">
        <v>0.35</v>
      </c>
      <c r="J8">
        <v>5.65</v>
      </c>
      <c r="K8">
        <v>1.89</v>
      </c>
      <c r="L8">
        <v>7.54</v>
      </c>
    </row>
    <row r="9" spans="1:12" ht="12.75">
      <c r="A9" t="s">
        <v>129</v>
      </c>
      <c r="E9">
        <f>AVERAGE(E5:E8)</f>
        <v>2.3000000000000003</v>
      </c>
      <c r="F9">
        <f aca="true" t="shared" si="0" ref="F9:L9">AVERAGE(F5:F8)</f>
        <v>3.0675</v>
      </c>
      <c r="G9">
        <f t="shared" si="0"/>
        <v>1.385</v>
      </c>
      <c r="H9">
        <f t="shared" si="0"/>
        <v>0.18500000000000003</v>
      </c>
      <c r="I9">
        <f t="shared" si="0"/>
        <v>0.32999999999999996</v>
      </c>
      <c r="J9">
        <f t="shared" si="0"/>
        <v>5.3675</v>
      </c>
      <c r="K9">
        <f t="shared" si="0"/>
        <v>1.895</v>
      </c>
      <c r="L9">
        <f t="shared" si="0"/>
        <v>7.265</v>
      </c>
    </row>
    <row r="11" spans="1:12" ht="12.75">
      <c r="A11" s="113" t="s">
        <v>130</v>
      </c>
      <c r="B11" t="s">
        <v>113</v>
      </c>
      <c r="C11" t="s">
        <v>114</v>
      </c>
      <c r="D11" t="s">
        <v>115</v>
      </c>
      <c r="E11" t="s">
        <v>116</v>
      </c>
      <c r="F11" t="s">
        <v>117</v>
      </c>
      <c r="G11" t="s">
        <v>118</v>
      </c>
      <c r="H11" t="s">
        <v>119</v>
      </c>
      <c r="I11" t="s">
        <v>120</v>
      </c>
      <c r="J11" t="s">
        <v>121</v>
      </c>
      <c r="K11" t="s">
        <v>122</v>
      </c>
      <c r="L11" t="s">
        <v>123</v>
      </c>
    </row>
    <row r="12" spans="1:12" ht="12.75">
      <c r="A12" t="s">
        <v>129</v>
      </c>
      <c r="B12" t="s">
        <v>125</v>
      </c>
      <c r="C12" t="s">
        <v>126</v>
      </c>
      <c r="D12" t="s">
        <v>132</v>
      </c>
      <c r="E12">
        <f>E9*1000/10000</f>
        <v>0.23000000000000004</v>
      </c>
      <c r="F12">
        <f aca="true" t="shared" si="1" ref="F12:L12">F9*1000/10000</f>
        <v>0.30675</v>
      </c>
      <c r="G12">
        <f t="shared" si="1"/>
        <v>0.1385</v>
      </c>
      <c r="H12">
        <f t="shared" si="1"/>
        <v>0.018500000000000003</v>
      </c>
      <c r="I12">
        <f t="shared" si="1"/>
        <v>0.032999999999999995</v>
      </c>
      <c r="J12">
        <f t="shared" si="1"/>
        <v>0.53675</v>
      </c>
      <c r="K12">
        <f t="shared" si="1"/>
        <v>0.1895</v>
      </c>
      <c r="L12">
        <f t="shared" si="1"/>
        <v>0.7265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Ecosystems -MBL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Kwiatkowski</dc:creator>
  <cp:keywords/>
  <dc:description/>
  <cp:lastModifiedBy>bonniek</cp:lastModifiedBy>
  <cp:lastPrinted>2006-08-10T18:13:40Z</cp:lastPrinted>
  <dcterms:created xsi:type="dcterms:W3CDTF">1996-11-21T21:35:09Z</dcterms:created>
  <dcterms:modified xsi:type="dcterms:W3CDTF">2007-01-29T15:26:45Z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